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anadiancattlemens.sharepoint.com/sites/BCRC/Shared Documents/Extension &amp; Communications/Website/Decision tools and Calculators/Cow-Calf Production Indicators Calculator/Final 2024/"/>
    </mc:Choice>
  </mc:AlternateContent>
  <xr:revisionPtr revIDLastSave="80" documentId="8_{2606AD4C-41AD-4523-BCA7-E6A09C748600}" xr6:coauthVersionLast="47" xr6:coauthVersionMax="47" xr10:uidLastSave="{D39F7E54-1929-4CD8-8C47-BD66BE1EAA54}"/>
  <bookViews>
    <workbookView xWindow="-28920" yWindow="6210" windowWidth="29040" windowHeight="15720" xr2:uid="{E751A7A1-4260-4EED-987A-818B5E7430A0}"/>
  </bookViews>
  <sheets>
    <sheet name="Indicateurs de production" sheetId="1" r:id="rId1"/>
    <sheet name="Références régionales" sheetId="9" state="hidden" r:id="rId2"/>
  </sheets>
  <definedNames>
    <definedName name="_xlnm.Print_Area" localSheetId="0">'Indicateurs de production'!$A$1:$N$71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M55" i="1"/>
  <c r="M50" i="1"/>
  <c r="M48" i="1"/>
  <c r="M43" i="1"/>
  <c r="M38" i="1"/>
  <c r="M35" i="1"/>
  <c r="M32" i="1"/>
  <c r="M27" i="1"/>
  <c r="M24" i="1"/>
  <c r="M21" i="1"/>
  <c r="M20" i="1"/>
  <c r="M19" i="1"/>
  <c r="M18" i="1"/>
  <c r="M15" i="1"/>
  <c r="M12" i="1"/>
  <c r="M9" i="1"/>
  <c r="K55" i="1"/>
  <c r="K27" i="1"/>
  <c r="K24" i="1"/>
  <c r="K18" i="1"/>
  <c r="K15" i="1"/>
  <c r="K12" i="1"/>
  <c r="G50" i="1"/>
  <c r="E39" i="1"/>
  <c r="E22" i="1"/>
  <c r="G18" i="1"/>
  <c r="E48" i="1"/>
  <c r="E45" i="1"/>
  <c r="E33" i="1"/>
  <c r="E36" i="1"/>
  <c r="E52" i="1"/>
  <c r="E24" i="1"/>
  <c r="N50" i="1"/>
  <c r="J27" i="1" l="1"/>
  <c r="C39" i="9" l="1"/>
  <c r="D39" i="9"/>
  <c r="B39" i="9"/>
  <c r="C62" i="1"/>
  <c r="N32" i="1"/>
  <c r="E53" i="1" l="1"/>
  <c r="E60" i="1"/>
  <c r="G32" i="1"/>
  <c r="N24" i="1"/>
  <c r="N18" i="1"/>
  <c r="N15" i="1"/>
  <c r="G61" i="1" l="1"/>
  <c r="N12" i="1"/>
  <c r="G63" i="1"/>
  <c r="N35" i="1"/>
  <c r="M61" i="1"/>
  <c r="N27" i="1"/>
  <c r="M62" i="1"/>
  <c r="C14" i="9"/>
  <c r="B14" i="9"/>
  <c r="N55" i="1"/>
  <c r="E13" i="1" l="1"/>
  <c r="G35" i="1"/>
  <c r="E25" i="1"/>
  <c r="E46" i="1"/>
  <c r="E55" i="1"/>
  <c r="G55" i="1" s="1"/>
  <c r="E61" i="1"/>
  <c r="L61" i="1"/>
  <c r="G9" i="1"/>
  <c r="C60" i="1"/>
  <c r="L60" i="1"/>
  <c r="E63" i="1"/>
  <c r="E62" i="1"/>
  <c r="L62" i="1"/>
  <c r="G21" i="1"/>
  <c r="G20" i="1"/>
  <c r="G19" i="1"/>
  <c r="C63" i="1" l="1"/>
  <c r="G38" i="1"/>
  <c r="G12" i="1"/>
  <c r="C61" i="1" s="1"/>
  <c r="E28" i="1"/>
  <c r="G27" i="1" s="1"/>
  <c r="G52" i="1"/>
  <c r="G45" i="1"/>
  <c r="K45" i="1" s="1"/>
  <c r="G24" i="1"/>
  <c r="G62" i="1"/>
  <c r="G60" i="1"/>
  <c r="M60" i="1"/>
  <c r="K38" i="1" l="1"/>
  <c r="N38" i="1"/>
  <c r="K61" i="1"/>
  <c r="K60" i="1"/>
  <c r="K62" i="1"/>
</calcChain>
</file>

<file path=xl/sharedStrings.xml><?xml version="1.0" encoding="utf-8"?>
<sst xmlns="http://schemas.openxmlformats.org/spreadsheetml/2006/main" count="118" uniqueCount="99">
  <si>
    <t>Indicateurs de production vache-veau</t>
  </si>
  <si>
    <t>Comparez les résultats de votre ferme aux cibles de l’industrie et aux références régionales</t>
  </si>
  <si>
    <t>Entrez vos informations dans les cellules surlignées en jaune.</t>
  </si>
  <si>
    <t>Étape 1 : Entrez vos informations dans les cellules surlignées en jaune</t>
  </si>
  <si>
    <t>Étape 2 : Comparez-vous aux cibles de l’industrie**</t>
  </si>
  <si>
    <t>Étape 3 : Comparez-vous aux références régionales (vaches)***</t>
  </si>
  <si>
    <t>Région</t>
  </si>
  <si>
    <t>Sélectionnez une région dans la liste déroulante.</t>
  </si>
  <si>
    <t>INDICATEUR</t>
  </si>
  <si>
    <t>CIBLE</t>
  </si>
  <si>
    <t>Ratio vaches/taureau</t>
  </si>
  <si>
    <t># Femelles exposées au taureau (ci-après "exposées")</t>
  </si>
  <si>
    <t>N/A</t>
  </si>
  <si>
    <t># Taureaux utilisés</t>
  </si>
  <si>
    <t>Taux de conception (% gestantes)</t>
  </si>
  <si>
    <t># Femelles saillies</t>
  </si>
  <si>
    <t># Femelles exposées</t>
  </si>
  <si>
    <t>Durée de la période de vêlage des vaches (jours)</t>
  </si>
  <si>
    <t>Dernier jour de vêlage – Premier jour de vêlage</t>
  </si>
  <si>
    <t>jours</t>
  </si>
  <si>
    <t>Répartition des vêlages (%)</t>
  </si>
  <si>
    <t>Veaux nés entre 1 et 21 jours</t>
  </si>
  <si>
    <t>#  Veaux entre 1 et 21 jrs</t>
  </si>
  <si>
    <t>Veaux nés entre 22 et 42 jours</t>
  </si>
  <si>
    <t>#  Veaux entre 22 et 42 jrs</t>
  </si>
  <si>
    <t>Veaux nés entre 43 et 63 jours</t>
  </si>
  <si>
    <t>#  Veaux entre 43 et 63 jrs</t>
  </si>
  <si>
    <t>Veaux nés 64 jours et +</t>
  </si>
  <si>
    <t xml:space="preserve">#  Veaux 64 jrs et + </t>
  </si>
  <si>
    <t># Total de veaux nés</t>
  </si>
  <si>
    <t>Taux d'avortement (%)</t>
  </si>
  <si>
    <t># Femelles saillies - # Femelles vêlées</t>
  </si>
  <si>
    <t>Taux de vêlage (%)</t>
  </si>
  <si>
    <t># Femelles vêlées</t>
  </si>
  <si>
    <t># de paires de jumeaux</t>
  </si>
  <si>
    <t>Mortalité des veaux dans les premières 24 h (%)</t>
  </si>
  <si>
    <t># Veaux mort-nés ou morts dans les premières 24 h</t>
  </si>
  <si>
    <t># Femelles vêlées + # de paires de jumeaux</t>
  </si>
  <si>
    <t>Mortalité des veaux après 24 h jusqu’au sevrage (%)</t>
  </si>
  <si>
    <t># Veaux morts entre le jour 1 et le sevrage</t>
  </si>
  <si>
    <t># Veaux nés vivants</t>
  </si>
  <si>
    <t>Taux de sevrage (%)</t>
  </si>
  <si>
    <t># Veaux sevrés</t>
  </si>
  <si>
    <t>La cellule E38 (#Veaux sevrés) doit être égale ou inférieure au nombre de femelles ayant vêlé + le nombre de paires de jumeaux - le nombre de veaux morts.</t>
  </si>
  <si>
    <t>Poids moyen à la naissance (tous les veaux) (lb)</t>
  </si>
  <si>
    <t>Poids moyen au sevrage (tous les veaux) (lbs)</t>
  </si>
  <si>
    <t>Poids total sevré/ femelles exposées (lbs)</t>
  </si>
  <si>
    <t>Poids total sevré (lb)</t>
  </si>
  <si>
    <t>Âge au sevrage (jours)</t>
  </si>
  <si>
    <t>Date du sevrage - Date moyenne de vêlage*</t>
  </si>
  <si>
    <t>Poids ajusté au sevrage à 205 jours (lb)</t>
  </si>
  <si>
    <t>Gain moyen quotidien pré-sevrage (lbs)</t>
  </si>
  <si>
    <t>Gain de poids moyen</t>
  </si>
  <si>
    <t>Âge moyen au sevrage</t>
  </si>
  <si>
    <t>Poids moyen au sevrage en % du poids de la vache</t>
  </si>
  <si>
    <t>Poids moyen au sevrage, lbs</t>
  </si>
  <si>
    <t>Poids moyen vache mature, lbs</t>
  </si>
  <si>
    <t>Indicateurs OR</t>
  </si>
  <si>
    <t>Vos résultats</t>
  </si>
  <si>
    <t>Cible</t>
  </si>
  <si>
    <t>Références</t>
  </si>
  <si>
    <t>régionales</t>
  </si>
  <si>
    <t>Croissance (poids au sevrage)</t>
  </si>
  <si>
    <t>Vaches non gestantes (%)</t>
  </si>
  <si>
    <t>Durée de la période de vêlage</t>
  </si>
  <si>
    <t>Mortalité des veaux du jour 1 au sevrage (%)</t>
  </si>
  <si>
    <t>* La date moyenne de vêlage correspond à la date à laquelle la moitié des veaux sont nés.</t>
  </si>
  <si>
    <r>
      <t>** Taux de conception – Source : page thématique du BCRC sur la gestion des vaches reproductrices -  https://www.beefresearch.ca/topics/breeding-cows/ 
Durée de la période de vêlage – Source : article du BCRC Raccourcir la saison de vêlage : comment accroître la rentabilité grâce à une meilleure répartition des vêlages - https://www.beefresearch.ca/blog/calving-distribution-video/  
Répartition des vêlages – Source : article du BCRC Raccourcir la saison de vêlage : comment accroître la rentabilité grâce à une meilleure répartition des vêlages.
 Taux d’avortement – Source : page thématique du BCRC sur la gestion des vaches reproductrices.
 Pourcentage de vêlage – Estimation fondée sur le taux de conception cible de l’industrie et le taux d’avortement.
*** Les valeurs de référence régionales, à l’exception du taux de sevrage, proviennent de l’</t>
    </r>
    <r>
      <rPr>
        <i/>
        <sz val="10"/>
        <color theme="1"/>
        <rFont val="Calibri"/>
        <family val="2"/>
        <scheme val="minor"/>
      </rPr>
      <t>Enquête canadienne sur les exploitations vache-veau 2023</t>
    </r>
    <r>
      <rPr>
        <sz val="10"/>
        <color theme="1"/>
        <rFont val="Calibri"/>
        <family val="2"/>
        <scheme val="minor"/>
      </rPr>
      <t>. Les valeurs de référence du taux de sevrage sont estimées à partir du taux de vêlage et du taux de mortalité des veaux.</t>
    </r>
  </si>
  <si>
    <t>Source: Canadian Cow-Calf Survey 2023</t>
  </si>
  <si>
    <t>Ths NDSU info is for comparison only, not used for industry targets or regional benchmarks.</t>
  </si>
  <si>
    <t>National</t>
  </si>
  <si>
    <t>Notes</t>
  </si>
  <si>
    <t>NDSU Chaps Benchmarks</t>
  </si>
  <si>
    <t xml:space="preserve">https://www.ndsu.edu/fileadmin/chaps/Benchmarks2022-ltr.pdf </t>
  </si>
  <si>
    <t>Cow:Bull Ratio</t>
  </si>
  <si>
    <t>Conception Rate %</t>
  </si>
  <si>
    <t xml:space="preserve">Length of Calving Period </t>
  </si>
  <si>
    <t>% Calves Born Day 1-21</t>
  </si>
  <si>
    <t>% Calves Born Day 22-42</t>
  </si>
  <si>
    <t>% Calves Born Day 42+63</t>
  </si>
  <si>
    <t>% Calves Born Day 63+</t>
  </si>
  <si>
    <t>Cow Abortion Rate %</t>
  </si>
  <si>
    <t>Cow Calving %</t>
  </si>
  <si>
    <t>Calf Death Loss within the first 24 hrs(%)</t>
  </si>
  <si>
    <t>Calf Death Loss after 24 hrs to weaning %</t>
  </si>
  <si>
    <t>Weaning Rate (%)</t>
  </si>
  <si>
    <t>Estimates based on calving rate and calf deathloss.</t>
  </si>
  <si>
    <t>Average Weaning Weights (all calves), lbs</t>
  </si>
  <si>
    <t>Age at weaning</t>
  </si>
  <si>
    <t>Adjusted 205-day weaning weight</t>
  </si>
  <si>
    <t>Average WW as % of Mature Cow Weight</t>
  </si>
  <si>
    <t>Ouest canadien</t>
  </si>
  <si>
    <t>Est- canadien</t>
  </si>
  <si>
    <t>La cellule E22 (# total de veaux nés) devrait être égale à la somme du nombre de femmelles ayant vêlées + le # paires de jumeaux</t>
  </si>
  <si>
    <t>Références régionales</t>
  </si>
  <si>
    <t>Femelles exposées</t>
  </si>
  <si>
    <t>Femelles saillies</t>
  </si>
  <si>
    <t>Femelles vêlées</t>
  </si>
  <si>
    <t>Veaux sevrés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</si>
</sst>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2"/>
      <color rgb="FF0070C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sz val="16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i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color theme="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5" fillId="0" borderId="0" applyBorder="0">
      <protection locked="0"/>
    </xf>
    <xf numFmtId="0" fontId="27" fillId="0" borderId="0" applyNumberFormat="0" applyFill="0" applyBorder="0" applyAlignment="0" applyProtection="0"/>
    <xf numFmtId="0" fontId="29" fillId="6" borderId="0" applyNumberFormat="0" applyBorder="0" applyAlignment="0" applyProtection="0"/>
  </cellStyleXfs>
  <cellXfs count="142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7" fillId="0" borderId="0" xfId="0" applyFont="1"/>
    <xf numFmtId="0" fontId="11" fillId="0" borderId="0" xfId="0" applyFont="1"/>
    <xf numFmtId="0" fontId="13" fillId="0" borderId="0" xfId="0" applyFont="1"/>
    <xf numFmtId="0" fontId="8" fillId="0" borderId="0" xfId="0" applyFont="1"/>
    <xf numFmtId="0" fontId="20" fillId="3" borderId="0" xfId="2" applyFont="1" applyFill="1" applyBorder="1" applyAlignment="1" applyProtection="1">
      <alignment horizontal="center"/>
      <protection locked="0"/>
    </xf>
    <xf numFmtId="0" fontId="20" fillId="3" borderId="1" xfId="0" applyFont="1" applyFill="1" applyBorder="1" applyAlignment="1" applyProtection="1">
      <alignment horizontal="center"/>
      <protection locked="0"/>
    </xf>
    <xf numFmtId="0" fontId="20" fillId="3" borderId="0" xfId="0" applyFont="1" applyFill="1" applyAlignment="1" applyProtection="1">
      <alignment horizontal="center"/>
      <protection locked="0"/>
    </xf>
    <xf numFmtId="1" fontId="20" fillId="3" borderId="0" xfId="2" applyNumberFormat="1" applyFont="1" applyFill="1" applyBorder="1" applyAlignment="1" applyProtection="1">
      <alignment horizontal="center"/>
      <protection locked="0"/>
    </xf>
    <xf numFmtId="0" fontId="20" fillId="3" borderId="9" xfId="2" applyFont="1" applyFill="1" applyBorder="1" applyAlignment="1" applyProtection="1">
      <alignment horizontal="center"/>
      <protection locked="0"/>
    </xf>
    <xf numFmtId="0" fontId="13" fillId="3" borderId="4" xfId="0" applyFont="1" applyFill="1" applyBorder="1" applyAlignment="1" applyProtection="1">
      <alignment horizontal="center"/>
      <protection locked="0"/>
    </xf>
    <xf numFmtId="164" fontId="8" fillId="0" borderId="0" xfId="1" applyNumberFormat="1" applyFont="1"/>
    <xf numFmtId="10" fontId="8" fillId="0" borderId="0" xfId="1" applyNumberFormat="1" applyFont="1" applyFill="1"/>
    <xf numFmtId="10" fontId="8" fillId="0" borderId="0" xfId="0" applyNumberFormat="1" applyFont="1"/>
    <xf numFmtId="9" fontId="8" fillId="0" borderId="0" xfId="0" applyNumberFormat="1" applyFont="1"/>
    <xf numFmtId="0" fontId="25" fillId="0" borderId="0" xfId="0" applyFont="1" applyAlignment="1">
      <alignment vertical="center" wrapText="1"/>
    </xf>
    <xf numFmtId="0" fontId="24" fillId="0" borderId="0" xfId="0" applyFont="1" applyAlignment="1">
      <alignment vertical="center" wrapText="1"/>
    </xf>
    <xf numFmtId="9" fontId="0" fillId="0" borderId="0" xfId="1" applyFont="1" applyFill="1" applyBorder="1"/>
    <xf numFmtId="9" fontId="0" fillId="0" borderId="0" xfId="0" applyNumberFormat="1"/>
    <xf numFmtId="0" fontId="26" fillId="0" borderId="0" xfId="0" applyFont="1" applyAlignment="1">
      <alignment vertical="center" wrapText="1"/>
    </xf>
    <xf numFmtId="10" fontId="26" fillId="0" borderId="0" xfId="0" applyNumberFormat="1" applyFont="1" applyAlignment="1">
      <alignment vertical="center" wrapText="1"/>
    </xf>
    <xf numFmtId="0" fontId="27" fillId="0" borderId="0" xfId="4"/>
    <xf numFmtId="9" fontId="0" fillId="0" borderId="0" xfId="1" applyFont="1"/>
    <xf numFmtId="0" fontId="10" fillId="0" borderId="0" xfId="0" applyFont="1"/>
    <xf numFmtId="16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164" fontId="8" fillId="0" borderId="0" xfId="0" applyNumberFormat="1" applyFont="1"/>
    <xf numFmtId="0" fontId="13" fillId="3" borderId="0" xfId="2" applyFont="1" applyFill="1" applyBorder="1" applyAlignment="1" applyProtection="1">
      <alignment horizontal="center"/>
      <protection locked="0"/>
    </xf>
    <xf numFmtId="0" fontId="14" fillId="0" borderId="0" xfId="0" applyFont="1"/>
    <xf numFmtId="0" fontId="17" fillId="3" borderId="0" xfId="0" applyFont="1" applyFill="1"/>
    <xf numFmtId="0" fontId="7" fillId="3" borderId="0" xfId="0" applyFont="1" applyFill="1"/>
    <xf numFmtId="0" fontId="9" fillId="0" borderId="0" xfId="0" applyFont="1"/>
    <xf numFmtId="0" fontId="12" fillId="0" borderId="0" xfId="0" applyFont="1"/>
    <xf numFmtId="0" fontId="9" fillId="4" borderId="11" xfId="0" applyFont="1" applyFill="1" applyBorder="1" applyAlignment="1">
      <alignment vertical="center"/>
    </xf>
    <xf numFmtId="0" fontId="0" fillId="4" borderId="12" xfId="0" applyFill="1" applyBorder="1"/>
    <xf numFmtId="0" fontId="7" fillId="4" borderId="12" xfId="0" applyFont="1" applyFill="1" applyBorder="1" applyAlignment="1">
      <alignment vertical="center"/>
    </xf>
    <xf numFmtId="0" fontId="7" fillId="4" borderId="12" xfId="0" applyFont="1" applyFill="1" applyBorder="1"/>
    <xf numFmtId="0" fontId="12" fillId="4" borderId="12" xfId="0" applyFont="1" applyFill="1" applyBorder="1"/>
    <xf numFmtId="0" fontId="7" fillId="4" borderId="13" xfId="0" applyFont="1" applyFill="1" applyBorder="1"/>
    <xf numFmtId="0" fontId="18" fillId="0" borderId="2" xfId="0" applyFont="1" applyBorder="1"/>
    <xf numFmtId="0" fontId="19" fillId="0" borderId="3" xfId="0" applyFont="1" applyBorder="1"/>
    <xf numFmtId="0" fontId="19" fillId="0" borderId="6" xfId="0" applyFont="1" applyBorder="1"/>
    <xf numFmtId="0" fontId="19" fillId="0" borderId="0" xfId="0" applyFont="1"/>
    <xf numFmtId="0" fontId="20" fillId="0" borderId="0" xfId="0" applyFont="1"/>
    <xf numFmtId="0" fontId="13" fillId="0" borderId="0" xfId="0" applyFont="1" applyAlignment="1">
      <alignment vertical="center"/>
    </xf>
    <xf numFmtId="0" fontId="20" fillId="0" borderId="7" xfId="0" applyFont="1" applyBorder="1"/>
    <xf numFmtId="0" fontId="13" fillId="0" borderId="2" xfId="0" applyFont="1" applyBorder="1" applyAlignment="1">
      <alignment horizontal="left" vertical="center"/>
    </xf>
    <xf numFmtId="0" fontId="19" fillId="0" borderId="5" xfId="0" applyFont="1" applyBorder="1"/>
    <xf numFmtId="0" fontId="18" fillId="0" borderId="2" xfId="0" applyFont="1" applyBorder="1" applyAlignment="1">
      <alignment horizontal="left" vertical="center"/>
    </xf>
    <xf numFmtId="0" fontId="18" fillId="0" borderId="6" xfId="0" applyFont="1" applyBorder="1"/>
    <xf numFmtId="0" fontId="20" fillId="0" borderId="1" xfId="0" applyFont="1" applyBorder="1" applyAlignment="1">
      <alignment horizontal="center"/>
    </xf>
    <xf numFmtId="1" fontId="20" fillId="5" borderId="0" xfId="2" applyNumberFormat="1" applyFont="1" applyFill="1" applyBorder="1" applyAlignment="1" applyProtection="1">
      <alignment horizontal="center" vertical="center"/>
    </xf>
    <xf numFmtId="0" fontId="13" fillId="0" borderId="6" xfId="0" applyFont="1" applyBorder="1" applyAlignment="1">
      <alignment horizontal="center"/>
    </xf>
    <xf numFmtId="0" fontId="19" fillId="0" borderId="7" xfId="0" applyFont="1" applyBorder="1"/>
    <xf numFmtId="1" fontId="18" fillId="0" borderId="6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2" applyFont="1" applyFill="1" applyBorder="1" applyProtection="1"/>
    <xf numFmtId="0" fontId="20" fillId="0" borderId="6" xfId="0" applyFont="1" applyBorder="1"/>
    <xf numFmtId="0" fontId="18" fillId="0" borderId="6" xfId="0" applyFont="1" applyBorder="1" applyAlignment="1">
      <alignment horizontal="center"/>
    </xf>
    <xf numFmtId="9" fontId="20" fillId="5" borderId="0" xfId="2" applyNumberFormat="1" applyFont="1" applyFill="1" applyBorder="1" applyAlignment="1" applyProtection="1">
      <alignment horizontal="center" vertical="center"/>
    </xf>
    <xf numFmtId="9" fontId="13" fillId="0" borderId="6" xfId="1" applyFont="1" applyBorder="1" applyAlignment="1" applyProtection="1">
      <alignment horizontal="center"/>
    </xf>
    <xf numFmtId="9" fontId="18" fillId="0" borderId="6" xfId="1" applyFont="1" applyBorder="1" applyAlignment="1" applyProtection="1">
      <alignment horizontal="center"/>
    </xf>
    <xf numFmtId="9" fontId="20" fillId="0" borderId="0" xfId="2" applyNumberFormat="1" applyFont="1" applyFill="1" applyBorder="1" applyAlignment="1" applyProtection="1">
      <alignment horizontal="center" vertical="center"/>
    </xf>
    <xf numFmtId="0" fontId="18" fillId="0" borderId="0" xfId="0" applyFont="1"/>
    <xf numFmtId="9" fontId="20" fillId="0" borderId="0" xfId="0" applyNumberFormat="1" applyFont="1"/>
    <xf numFmtId="0" fontId="19" fillId="0" borderId="6" xfId="0" applyFont="1" applyBorder="1" applyAlignment="1">
      <alignment horizontal="right"/>
    </xf>
    <xf numFmtId="0" fontId="19" fillId="0" borderId="0" xfId="0" applyFont="1" applyAlignment="1">
      <alignment horizontal="center"/>
    </xf>
    <xf numFmtId="9" fontId="13" fillId="0" borderId="6" xfId="0" applyNumberFormat="1" applyFont="1" applyBorder="1" applyAlignment="1">
      <alignment horizontal="center"/>
    </xf>
    <xf numFmtId="1" fontId="20" fillId="0" borderId="0" xfId="2" applyNumberFormat="1" applyFont="1" applyFill="1" applyBorder="1" applyAlignment="1" applyProtection="1">
      <alignment horizontal="center" vertical="center"/>
    </xf>
    <xf numFmtId="0" fontId="32" fillId="0" borderId="0" xfId="0" applyFont="1"/>
    <xf numFmtId="9" fontId="20" fillId="0" borderId="0" xfId="0" applyNumberFormat="1" applyFont="1" applyAlignment="1">
      <alignment horizontal="center"/>
    </xf>
    <xf numFmtId="164" fontId="18" fillId="0" borderId="6" xfId="0" applyNumberFormat="1" applyFont="1" applyBorder="1" applyAlignment="1">
      <alignment horizontal="center"/>
    </xf>
    <xf numFmtId="164" fontId="20" fillId="5" borderId="0" xfId="2" applyNumberFormat="1" applyFont="1" applyFill="1" applyBorder="1" applyAlignment="1" applyProtection="1">
      <alignment horizontal="center" vertical="center"/>
    </xf>
    <xf numFmtId="164" fontId="13" fillId="0" borderId="6" xfId="0" applyNumberFormat="1" applyFont="1" applyBorder="1" applyAlignment="1">
      <alignment horizontal="center"/>
    </xf>
    <xf numFmtId="164" fontId="18" fillId="0" borderId="6" xfId="1" applyNumberFormat="1" applyFont="1" applyBorder="1" applyAlignment="1" applyProtection="1">
      <alignment horizontal="center"/>
    </xf>
    <xf numFmtId="0" fontId="23" fillId="0" borderId="6" xfId="0" applyFont="1" applyBorder="1" applyAlignment="1">
      <alignment horizontal="right"/>
    </xf>
    <xf numFmtId="3" fontId="20" fillId="0" borderId="1" xfId="0" applyNumberFormat="1" applyFont="1" applyBorder="1" applyAlignment="1">
      <alignment horizontal="center"/>
    </xf>
    <xf numFmtId="1" fontId="20" fillId="5" borderId="0" xfId="1" applyNumberFormat="1" applyFont="1" applyFill="1" applyBorder="1" applyAlignment="1" applyProtection="1">
      <alignment horizontal="center" vertical="center"/>
    </xf>
    <xf numFmtId="1" fontId="20" fillId="0" borderId="0" xfId="1" applyNumberFormat="1" applyFont="1" applyFill="1" applyBorder="1" applyAlignment="1" applyProtection="1">
      <alignment horizontal="center" vertical="center"/>
    </xf>
    <xf numFmtId="0" fontId="22" fillId="0" borderId="7" xfId="0" applyFont="1" applyBorder="1"/>
    <xf numFmtId="0" fontId="20" fillId="0" borderId="0" xfId="2" applyFont="1" applyFill="1" applyBorder="1" applyAlignment="1" applyProtection="1">
      <alignment horizontal="center"/>
    </xf>
    <xf numFmtId="1" fontId="29" fillId="0" borderId="0" xfId="5" applyNumberFormat="1" applyFill="1" applyBorder="1" applyAlignment="1" applyProtection="1">
      <alignment horizontal="center"/>
    </xf>
    <xf numFmtId="0" fontId="13" fillId="0" borderId="6" xfId="0" applyFont="1" applyBorder="1"/>
    <xf numFmtId="1" fontId="20" fillId="0" borderId="1" xfId="2" applyNumberFormat="1" applyFont="1" applyFill="1" applyBorder="1" applyAlignment="1" applyProtection="1">
      <alignment horizontal="center"/>
    </xf>
    <xf numFmtId="2" fontId="20" fillId="5" borderId="0" xfId="1" applyNumberFormat="1" applyFont="1" applyFill="1" applyBorder="1" applyAlignment="1" applyProtection="1">
      <alignment horizontal="center" vertical="center"/>
    </xf>
    <xf numFmtId="1" fontId="20" fillId="0" borderId="1" xfId="0" applyNumberFormat="1" applyFont="1" applyBorder="1" applyAlignment="1">
      <alignment horizontal="center"/>
    </xf>
    <xf numFmtId="9" fontId="20" fillId="5" borderId="0" xfId="1" applyFont="1" applyFill="1" applyBorder="1" applyAlignment="1" applyProtection="1">
      <alignment horizontal="center"/>
    </xf>
    <xf numFmtId="0" fontId="21" fillId="0" borderId="8" xfId="0" applyFont="1" applyBorder="1" applyAlignment="1">
      <alignment horizontal="right"/>
    </xf>
    <xf numFmtId="0" fontId="19" fillId="0" borderId="9" xfId="0" applyFont="1" applyBorder="1"/>
    <xf numFmtId="0" fontId="19" fillId="0" borderId="9" xfId="0" applyFont="1" applyBorder="1" applyAlignment="1">
      <alignment horizontal="center"/>
    </xf>
    <xf numFmtId="0" fontId="20" fillId="0" borderId="9" xfId="0" applyFont="1" applyBorder="1"/>
    <xf numFmtId="0" fontId="20" fillId="0" borderId="9" xfId="0" applyFont="1" applyBorder="1" applyAlignment="1">
      <alignment horizontal="center"/>
    </xf>
    <xf numFmtId="0" fontId="20" fillId="0" borderId="10" xfId="0" applyFont="1" applyBorder="1"/>
    <xf numFmtId="0" fontId="20" fillId="0" borderId="8" xfId="0" applyFont="1" applyBorder="1"/>
    <xf numFmtId="0" fontId="19" fillId="0" borderId="10" xfId="0" applyFont="1" applyBorder="1"/>
    <xf numFmtId="0" fontId="18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9" fillId="4" borderId="2" xfId="0" applyFont="1" applyFill="1" applyBorder="1" applyAlignment="1">
      <alignment vertical="center"/>
    </xf>
    <xf numFmtId="0" fontId="15" fillId="4" borderId="3" xfId="0" applyFont="1" applyFill="1" applyBorder="1"/>
    <xf numFmtId="0" fontId="16" fillId="4" borderId="3" xfId="0" applyFont="1" applyFill="1" applyBorder="1" applyAlignment="1">
      <alignment horizontal="center"/>
    </xf>
    <xf numFmtId="0" fontId="10" fillId="4" borderId="3" xfId="0" applyFont="1" applyFill="1" applyBorder="1"/>
    <xf numFmtId="0" fontId="7" fillId="4" borderId="5" xfId="0" applyFont="1" applyFill="1" applyBorder="1"/>
    <xf numFmtId="0" fontId="0" fillId="4" borderId="8" xfId="0" applyFill="1" applyBorder="1"/>
    <xf numFmtId="0" fontId="0" fillId="4" borderId="9" xfId="0" applyFill="1" applyBorder="1"/>
    <xf numFmtId="0" fontId="7" fillId="4" borderId="9" xfId="0" applyFont="1" applyFill="1" applyBorder="1"/>
    <xf numFmtId="0" fontId="10" fillId="4" borderId="9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center"/>
    </xf>
    <xf numFmtId="0" fontId="7" fillId="4" borderId="10" xfId="0" applyFont="1" applyFill="1" applyBorder="1"/>
    <xf numFmtId="9" fontId="7" fillId="0" borderId="0" xfId="0" applyNumberFormat="1" applyFont="1"/>
    <xf numFmtId="1" fontId="19" fillId="0" borderId="0" xfId="0" applyNumberFormat="1" applyFont="1" applyAlignment="1">
      <alignment horizontal="center"/>
    </xf>
    <xf numFmtId="0" fontId="7" fillId="0" borderId="7" xfId="0" applyFont="1" applyBorder="1"/>
    <xf numFmtId="9" fontId="19" fillId="0" borderId="0" xfId="0" applyNumberFormat="1" applyFont="1" applyAlignment="1">
      <alignment horizontal="center"/>
    </xf>
    <xf numFmtId="164" fontId="19" fillId="0" borderId="0" xfId="0" applyNumberFormat="1" applyFont="1" applyAlignment="1">
      <alignment horizontal="center"/>
    </xf>
    <xf numFmtId="9" fontId="7" fillId="0" borderId="0" xfId="0" applyNumberFormat="1" applyFont="1" applyAlignment="1">
      <alignment horizontal="right"/>
    </xf>
    <xf numFmtId="0" fontId="13" fillId="0" borderId="8" xfId="0" applyFont="1" applyBorder="1"/>
    <xf numFmtId="164" fontId="20" fillId="0" borderId="9" xfId="0" applyNumberFormat="1" applyFont="1" applyBorder="1" applyAlignment="1">
      <alignment horizontal="center"/>
    </xf>
    <xf numFmtId="9" fontId="20" fillId="0" borderId="9" xfId="0" applyNumberFormat="1" applyFont="1" applyBorder="1" applyAlignment="1">
      <alignment horizontal="center"/>
    </xf>
    <xf numFmtId="0" fontId="7" fillId="0" borderId="10" xfId="0" applyFont="1" applyBorder="1"/>
    <xf numFmtId="0" fontId="31" fillId="0" borderId="3" xfId="0" applyFont="1" applyBorder="1"/>
    <xf numFmtId="164" fontId="20" fillId="0" borderId="3" xfId="0" applyNumberFormat="1" applyFont="1" applyBorder="1" applyAlignment="1">
      <alignment horizontal="center"/>
    </xf>
    <xf numFmtId="0" fontId="20" fillId="0" borderId="3" xfId="0" applyFont="1" applyBorder="1" applyAlignment="1">
      <alignment horizontal="center"/>
    </xf>
    <xf numFmtId="9" fontId="20" fillId="0" borderId="3" xfId="0" applyNumberFormat="1" applyFont="1" applyBorder="1" applyAlignment="1">
      <alignment horizontal="center"/>
    </xf>
    <xf numFmtId="0" fontId="7" fillId="0" borderId="3" xfId="0" applyFont="1" applyBorder="1"/>
    <xf numFmtId="0" fontId="19" fillId="0" borderId="0" xfId="0" applyFont="1" applyAlignment="1">
      <alignment horizontal="right"/>
    </xf>
    <xf numFmtId="0" fontId="19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10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0" fillId="0" borderId="3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0" fillId="7" borderId="0" xfId="0" applyFill="1"/>
    <xf numFmtId="0" fontId="6" fillId="7" borderId="0" xfId="0" applyFont="1" applyFill="1"/>
    <xf numFmtId="0" fontId="7" fillId="0" borderId="0" xfId="0" applyFont="1" applyFill="1"/>
  </cellXfs>
  <cellStyles count="6">
    <cellStyle name="Bad" xfId="5" builtinId="27"/>
    <cellStyle name="Good" xfId="2" builtinId="26"/>
    <cellStyle name="Hyperlink" xfId="4" builtinId="8"/>
    <cellStyle name="Normal" xfId="0" builtinId="0"/>
    <cellStyle name="Normal 2" xfId="3" xr:uid="{00000000-0005-0000-0000-000003000000}"/>
    <cellStyle name="Percent" xfId="1" builtinId="5"/>
  </cellStyles>
  <dxfs count="4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fr-CA" sz="1800" b="1" i="0">
                <a:effectLst/>
              </a:rPr>
              <a:t>Évaluer les possibilités d'amélioration, de la saillie au sevrage.</a:t>
            </a:r>
          </a:p>
        </c:rich>
      </c:tx>
      <c:layout>
        <c:manualLayout>
          <c:xMode val="edge"/>
          <c:yMode val="edge"/>
          <c:x val="0.14317032693199666"/>
          <c:y val="2.83018867924528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7104713977966023E-2"/>
          <c:y val="0.29742980240677463"/>
          <c:w val="0.87234539008193368"/>
          <c:h val="0.59314440647749223"/>
        </c:manualLayout>
      </c:layout>
      <c:barChart>
        <c:barDir val="col"/>
        <c:grouping val="clustered"/>
        <c:varyColors val="0"/>
        <c:ser>
          <c:idx val="0"/>
          <c:order val="0"/>
          <c:tx>
            <c:v>Vos résultats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'Indicateurs de production'!$J$59:$J$62</c:f>
              <c:strCache>
                <c:ptCount val="4"/>
                <c:pt idx="0">
                  <c:v>Femelles exposées</c:v>
                </c:pt>
                <c:pt idx="1">
                  <c:v>Femelles saillies</c:v>
                </c:pt>
                <c:pt idx="2">
                  <c:v>Femelles vêlées</c:v>
                </c:pt>
                <c:pt idx="3">
                  <c:v>Veaux sevrés</c:v>
                </c:pt>
              </c:strCache>
            </c:strRef>
          </c:cat>
          <c:val>
            <c:numRef>
              <c:f>'Indicateurs de production'!$K$59:$K$62</c:f>
              <c:numCache>
                <c:formatCode>0%</c:formatCode>
                <c:ptCount val="4"/>
                <c:pt idx="0">
                  <c:v>1</c:v>
                </c:pt>
                <c:pt idx="1">
                  <c:v>0.81066666666666665</c:v>
                </c:pt>
                <c:pt idx="2">
                  <c:v>0.80266666666666664</c:v>
                </c:pt>
                <c:pt idx="3">
                  <c:v>0.78933333333333333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00-4619-8B4B-5F0273B85275}"/>
            </c:ext>
          </c:extLst>
        </c:ser>
        <c:ser>
          <c:idx val="1"/>
          <c:order val="1"/>
          <c:tx>
            <c:v>Cible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'Indicateurs de production'!$J$59:$J$62</c:f>
              <c:strCache>
                <c:ptCount val="4"/>
                <c:pt idx="0">
                  <c:v>Femelles exposées</c:v>
                </c:pt>
                <c:pt idx="1">
                  <c:v>Femelles saillies</c:v>
                </c:pt>
                <c:pt idx="2">
                  <c:v>Femelles vêlées</c:v>
                </c:pt>
                <c:pt idx="3">
                  <c:v>Veaux sevrés</c:v>
                </c:pt>
              </c:strCache>
            </c:strRef>
          </c:cat>
          <c:val>
            <c:numRef>
              <c:f>'Indicateurs de production'!$L$59:$L$62</c:f>
              <c:numCache>
                <c:formatCode>0%</c:formatCode>
                <c:ptCount val="4"/>
                <c:pt idx="0">
                  <c:v>1</c:v>
                </c:pt>
                <c:pt idx="1">
                  <c:v>0.94</c:v>
                </c:pt>
                <c:pt idx="2">
                  <c:v>0.90999999999999992</c:v>
                </c:pt>
                <c:pt idx="3">
                  <c:v>0.85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00-4619-8B4B-5F0273B85275}"/>
            </c:ext>
          </c:extLst>
        </c:ser>
        <c:ser>
          <c:idx val="2"/>
          <c:order val="2"/>
          <c:tx>
            <c:v>Références régionales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'Indicateurs de production'!$J$59:$J$62</c:f>
              <c:strCache>
                <c:ptCount val="4"/>
                <c:pt idx="0">
                  <c:v>Femelles exposées</c:v>
                </c:pt>
                <c:pt idx="1">
                  <c:v>Femelles saillies</c:v>
                </c:pt>
                <c:pt idx="2">
                  <c:v>Femelles vêlées</c:v>
                </c:pt>
                <c:pt idx="3">
                  <c:v>Veaux sevrés</c:v>
                </c:pt>
              </c:strCache>
            </c:strRef>
          </c:cat>
          <c:val>
            <c:numRef>
              <c:f>'Indicateurs de production'!$M$59:$M$62</c:f>
              <c:numCache>
                <c:formatCode>0%</c:formatCode>
                <c:ptCount val="4"/>
                <c:pt idx="0">
                  <c:v>1</c:v>
                </c:pt>
                <c:pt idx="1">
                  <c:v>0.94399999999999995</c:v>
                </c:pt>
                <c:pt idx="2">
                  <c:v>0.89900000000000002</c:v>
                </c:pt>
                <c:pt idx="3">
                  <c:v>0.85285612799999999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00-4619-8B4B-5F0273B852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9"/>
        <c:overlap val="-19"/>
        <c:axId val="336555936"/>
        <c:axId val="336556264"/>
      </c:barChart>
      <c:catAx>
        <c:axId val="336555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556264"/>
        <c:crosses val="autoZero"/>
        <c:auto val="1"/>
        <c:lblAlgn val="ctr"/>
        <c:lblOffset val="100"/>
        <c:noMultiLvlLbl val="0"/>
      </c:catAx>
      <c:valAx>
        <c:axId val="33655626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6555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0526919589596757"/>
          <c:y val="0.20367924528301887"/>
          <c:w val="0.8644186113099499"/>
          <c:h val="7.178868773960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82617</xdr:colOff>
      <xdr:row>0</xdr:row>
      <xdr:rowOff>1360</xdr:rowOff>
    </xdr:from>
    <xdr:to>
      <xdr:col>0</xdr:col>
      <xdr:colOff>2762618</xdr:colOff>
      <xdr:row>4</xdr:row>
      <xdr:rowOff>18293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5CB22FC5-86AD-42DC-AFF8-289EBB9E7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2617" y="1360"/>
          <a:ext cx="2680001" cy="10964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8</xdr:col>
      <xdr:colOff>96914</xdr:colOff>
      <xdr:row>56</xdr:row>
      <xdr:rowOff>90259</xdr:rowOff>
    </xdr:from>
    <xdr:to>
      <xdr:col>13</xdr:col>
      <xdr:colOff>2047718</xdr:colOff>
      <xdr:row>67</xdr:row>
      <xdr:rowOff>960879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9C2B1C6-25EE-4725-BEB9-8F6E48F372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</xdr:colOff>
      <xdr:row>5</xdr:row>
      <xdr:rowOff>7620</xdr:rowOff>
    </xdr:from>
    <xdr:to>
      <xdr:col>15</xdr:col>
      <xdr:colOff>444469</xdr:colOff>
      <xdr:row>43</xdr:row>
      <xdr:rowOff>167997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FF95125-40DD-96D8-B501-CB0E92791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4905" y="1066800"/>
          <a:ext cx="5326984" cy="736318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dsu.edu/fileadmin/chaps/Benchmarks2022-lt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0"/>
  <sheetViews>
    <sheetView tabSelected="1" zoomScale="90" zoomScaleNormal="90" zoomScaleSheetLayoutView="100" workbookViewId="0">
      <selection activeCell="C15" sqref="C15"/>
    </sheetView>
  </sheetViews>
  <sheetFormatPr defaultColWidth="8.84375" defaultRowHeight="14.6" x14ac:dyDescent="0.4"/>
  <cols>
    <col min="1" max="1" width="50.15234375" customWidth="1"/>
    <col min="2" max="2" width="2.53515625" customWidth="1"/>
    <col min="3" max="3" width="51.3828125" style="4" bestFit="1" customWidth="1"/>
    <col min="4" max="4" width="2.69140625" style="4" customWidth="1"/>
    <col min="5" max="5" width="8.84375" style="4"/>
    <col min="6" max="6" width="2.3046875" style="4" customWidth="1"/>
    <col min="7" max="7" width="8.84375" style="4"/>
    <col min="8" max="8" width="12.3046875" style="4" customWidth="1"/>
    <col min="9" max="9" width="2.84375" style="4" customWidth="1"/>
    <col min="10" max="10" width="8.84375" style="4" customWidth="1"/>
    <col min="11" max="11" width="25.3046875" customWidth="1"/>
    <col min="12" max="12" width="2.69140625" customWidth="1"/>
    <col min="13" max="13" width="15.3046875" style="3" customWidth="1"/>
    <col min="14" max="14" width="30.3828125" customWidth="1"/>
    <col min="15" max="15" width="37.84375" bestFit="1" customWidth="1"/>
    <col min="16" max="16" width="36.69140625" bestFit="1" customWidth="1"/>
  </cols>
  <sheetData>
    <row r="1" spans="1:14" x14ac:dyDescent="0.4">
      <c r="A1" s="139"/>
    </row>
    <row r="2" spans="1:14" ht="23.15" x14ac:dyDescent="0.6">
      <c r="A2" s="139"/>
      <c r="C2" s="5" t="s">
        <v>0</v>
      </c>
    </row>
    <row r="3" spans="1:14" ht="18.45" x14ac:dyDescent="0.5">
      <c r="A3" s="139"/>
      <c r="C3" s="32" t="s">
        <v>1</v>
      </c>
    </row>
    <row r="4" spans="1:14" ht="28.5" customHeight="1" x14ac:dyDescent="0.5">
      <c r="A4" s="140"/>
      <c r="C4" s="33" t="s">
        <v>2</v>
      </c>
      <c r="D4" s="34"/>
      <c r="E4" s="34"/>
      <c r="F4" s="34"/>
      <c r="G4" s="141"/>
      <c r="H4" s="141"/>
      <c r="I4" s="141"/>
      <c r="J4" s="141"/>
      <c r="K4" s="141"/>
    </row>
    <row r="5" spans="1:14" ht="28.5" customHeight="1" thickBot="1" x14ac:dyDescent="0.6">
      <c r="A5" s="35"/>
      <c r="E5" s="36"/>
    </row>
    <row r="6" spans="1:14" ht="28.5" customHeight="1" thickBot="1" x14ac:dyDescent="0.6">
      <c r="A6" s="37" t="s">
        <v>3</v>
      </c>
      <c r="B6" s="38"/>
      <c r="C6" s="39"/>
      <c r="D6" s="40"/>
      <c r="E6" s="41"/>
      <c r="F6" s="40"/>
      <c r="G6" s="40"/>
      <c r="H6" s="42"/>
      <c r="J6" s="130" t="s">
        <v>4</v>
      </c>
      <c r="K6" s="131"/>
      <c r="M6" s="130" t="s">
        <v>5</v>
      </c>
      <c r="N6" s="131"/>
    </row>
    <row r="7" spans="1:14" ht="48" customHeight="1" thickBot="1" x14ac:dyDescent="0.5">
      <c r="A7" s="43" t="s">
        <v>6</v>
      </c>
      <c r="B7" s="44"/>
      <c r="C7" s="13" t="s">
        <v>92</v>
      </c>
      <c r="D7" s="137" t="s">
        <v>7</v>
      </c>
      <c r="E7" s="137"/>
      <c r="F7" s="137"/>
      <c r="G7" s="137"/>
      <c r="H7" s="138"/>
      <c r="J7" s="132"/>
      <c r="K7" s="133"/>
      <c r="M7" s="132"/>
      <c r="N7" s="133"/>
    </row>
    <row r="8" spans="1:14" ht="21.65" customHeight="1" x14ac:dyDescent="0.45">
      <c r="A8" s="45"/>
      <c r="B8" s="46"/>
      <c r="C8" s="47"/>
      <c r="D8" s="47"/>
      <c r="E8" s="47"/>
      <c r="F8" s="47"/>
      <c r="G8" s="48" t="s">
        <v>8</v>
      </c>
      <c r="H8" s="49"/>
      <c r="J8" s="50" t="s">
        <v>9</v>
      </c>
      <c r="K8" s="51"/>
      <c r="L8" s="46"/>
      <c r="M8" s="52" t="str">
        <f>IF($C$7="Ouest canadien","Ouest canadien",(IF($C$7="Est- canadien","Est- canadien",IF($C$7="National","National","NA"))))</f>
        <v>Est- canadien</v>
      </c>
      <c r="N8" s="51"/>
    </row>
    <row r="9" spans="1:14" ht="15.9" x14ac:dyDescent="0.45">
      <c r="A9" s="53" t="s">
        <v>10</v>
      </c>
      <c r="B9" s="46"/>
      <c r="C9" s="54" t="s">
        <v>11</v>
      </c>
      <c r="D9" s="47"/>
      <c r="E9" s="9">
        <v>375</v>
      </c>
      <c r="F9" s="47"/>
      <c r="G9" s="55">
        <f>ROUND(E9/E10,0)</f>
        <v>19</v>
      </c>
      <c r="H9" s="49"/>
      <c r="J9" s="56" t="s">
        <v>12</v>
      </c>
      <c r="K9" s="57"/>
      <c r="L9" s="46"/>
      <c r="M9" s="58">
        <f>IF($C$7="Ouest canadien",'Références régionales'!$B11,(IF($C$7="Est- canadien",'Références régionales'!$C11,IF($C$7="National",'Références régionales'!$D11))))</f>
        <v>21.1</v>
      </c>
      <c r="N9" s="57"/>
    </row>
    <row r="10" spans="1:14" ht="15.9" x14ac:dyDescent="0.45">
      <c r="A10" s="53"/>
      <c r="B10" s="46"/>
      <c r="C10" s="59" t="s">
        <v>13</v>
      </c>
      <c r="D10" s="47"/>
      <c r="E10" s="10">
        <v>20</v>
      </c>
      <c r="F10" s="47"/>
      <c r="G10" s="60"/>
      <c r="H10" s="49"/>
      <c r="J10" s="61"/>
      <c r="K10" s="57"/>
      <c r="L10" s="46"/>
      <c r="M10" s="62"/>
      <c r="N10" s="57"/>
    </row>
    <row r="11" spans="1:14" ht="16.2" customHeight="1" x14ac:dyDescent="0.45">
      <c r="A11" s="53"/>
      <c r="B11" s="46"/>
      <c r="C11" s="47"/>
      <c r="D11" s="47"/>
      <c r="E11" s="47"/>
      <c r="F11" s="47"/>
      <c r="G11" s="60"/>
      <c r="H11" s="49"/>
      <c r="J11" s="61"/>
      <c r="K11" s="57"/>
      <c r="L11" s="46"/>
      <c r="M11" s="62"/>
      <c r="N11" s="57"/>
    </row>
    <row r="12" spans="1:14" ht="15.9" x14ac:dyDescent="0.45">
      <c r="A12" s="53" t="s">
        <v>14</v>
      </c>
      <c r="B12" s="46"/>
      <c r="C12" s="54" t="s">
        <v>15</v>
      </c>
      <c r="D12" s="47"/>
      <c r="E12" s="9">
        <v>304</v>
      </c>
      <c r="F12" s="47"/>
      <c r="G12" s="63">
        <f>E12/E13</f>
        <v>0.81066666666666665</v>
      </c>
      <c r="H12" s="49"/>
      <c r="J12" s="64">
        <v>0.94</v>
      </c>
      <c r="K12" s="57" t="str">
        <f>IF($G12=0,"",IF($G12&gt;=J12,"Atteint ou dépasse la cible","Possibilité d’amélioration"))</f>
        <v>Possibilité d’amélioration</v>
      </c>
      <c r="L12" s="46"/>
      <c r="M12" s="65">
        <f>IF($C$7="Ouest canadien",'Références régionales'!$B14,(IF($C$7="Est- canadien",'Références régionales'!$C14,IF($C$7="National",'Références régionales'!$D14))))</f>
        <v>0.94399999999999995</v>
      </c>
      <c r="N12" s="57" t="str">
        <f>IF($G12=0,"",IF(M12="N/A","",IF($G12&gt;=M12,"Atteint ou dépasse la cible","Possibilité d’amélioration")))</f>
        <v>Possibilité d’amélioration</v>
      </c>
    </row>
    <row r="13" spans="1:14" ht="15.9" x14ac:dyDescent="0.45">
      <c r="A13" s="45"/>
      <c r="B13" s="46"/>
      <c r="C13" s="59" t="s">
        <v>16</v>
      </c>
      <c r="D13" s="47"/>
      <c r="E13" s="59">
        <f>+E9</f>
        <v>375</v>
      </c>
      <c r="F13" s="47"/>
      <c r="G13" s="66"/>
      <c r="H13" s="49"/>
      <c r="J13" s="61"/>
      <c r="K13" s="57"/>
      <c r="L13" s="46"/>
      <c r="M13" s="62"/>
      <c r="N13" s="57"/>
    </row>
    <row r="14" spans="1:14" ht="15.65" customHeight="1" x14ac:dyDescent="0.45">
      <c r="A14" s="46"/>
      <c r="B14" s="46"/>
      <c r="C14" s="59"/>
      <c r="D14" s="47"/>
      <c r="E14" s="59"/>
      <c r="F14" s="47"/>
      <c r="G14" s="66"/>
      <c r="H14" s="49"/>
      <c r="J14" s="61"/>
      <c r="K14" s="57"/>
      <c r="L14" s="46"/>
      <c r="M14" s="62"/>
      <c r="N14" s="57"/>
    </row>
    <row r="15" spans="1:14" ht="15.9" x14ac:dyDescent="0.45">
      <c r="A15" s="67" t="s">
        <v>17</v>
      </c>
      <c r="B15" s="46"/>
      <c r="C15" s="47" t="s">
        <v>18</v>
      </c>
      <c r="D15" s="47"/>
      <c r="E15" s="47"/>
      <c r="F15" s="47"/>
      <c r="G15" s="31">
        <v>53</v>
      </c>
      <c r="H15" s="49" t="s">
        <v>19</v>
      </c>
      <c r="J15" s="56">
        <v>63</v>
      </c>
      <c r="K15" s="57" t="str">
        <f>IF($G15="","",IF($G15&lt;=63,"Atteint ou dépasse la cible","Possibilité d’amélioration"))</f>
        <v>Atteint ou dépasse la cible</v>
      </c>
      <c r="L15" s="46"/>
      <c r="M15" s="62">
        <f>IF($C$7="Ouest canadien",'Références régionales'!$B17,(IF($C$7="Est- canadien",'Références régionales'!$C17,IF($C$7="National",'Références régionales'!$D17))))</f>
        <v>106</v>
      </c>
      <c r="N15" s="57" t="str">
        <f>IF($G15="","",IF($G15&lt;=M15,"Atteint ou dépasse la cible","Possibilité d’amélioration"))</f>
        <v>Atteint ou dépasse la cible</v>
      </c>
    </row>
    <row r="16" spans="1:14" ht="15.65" customHeight="1" x14ac:dyDescent="0.45">
      <c r="A16" s="45"/>
      <c r="B16" s="46"/>
      <c r="C16" s="47"/>
      <c r="D16" s="47"/>
      <c r="E16" s="47"/>
      <c r="F16" s="47"/>
      <c r="G16" s="47"/>
      <c r="H16" s="49"/>
      <c r="J16" s="61"/>
      <c r="K16" s="57"/>
      <c r="L16" s="46"/>
      <c r="M16" s="62"/>
      <c r="N16" s="57"/>
    </row>
    <row r="17" spans="1:15" ht="15.9" x14ac:dyDescent="0.45">
      <c r="A17" s="53" t="s">
        <v>20</v>
      </c>
      <c r="B17" s="46"/>
      <c r="C17" s="47"/>
      <c r="D17" s="47"/>
      <c r="E17" s="47"/>
      <c r="F17" s="47"/>
      <c r="G17" s="68"/>
      <c r="H17" s="49"/>
      <c r="J17" s="61"/>
      <c r="K17" s="57"/>
      <c r="L17" s="46"/>
      <c r="M17" s="62"/>
      <c r="N17" s="57"/>
    </row>
    <row r="18" spans="1:15" ht="15.9" x14ac:dyDescent="0.45">
      <c r="A18" s="127" t="s">
        <v>21</v>
      </c>
      <c r="B18" s="46"/>
      <c r="C18" s="70" t="s">
        <v>22</v>
      </c>
      <c r="D18" s="47"/>
      <c r="E18" s="10">
        <v>184</v>
      </c>
      <c r="F18" s="47"/>
      <c r="G18" s="63">
        <f>E18/SUM(E$18:E$21)</f>
        <v>0.60927152317880795</v>
      </c>
      <c r="H18" s="49"/>
      <c r="J18" s="71">
        <v>0.6</v>
      </c>
      <c r="K18" s="57" t="str">
        <f>IF(G18=0,"",IF(G18&gt;=J18,"Atteint ou dépasse la cible","Possibilité d’amélioration"))</f>
        <v>Atteint ou dépasse la cible</v>
      </c>
      <c r="L18" s="46"/>
      <c r="M18" s="65">
        <f>IF($C$7="Ouest canadien",'Références régionales'!$B20,(IF($C$7="Est- canadien",'Références régionales'!$C20,IF($C$7="National",'Références régionales'!$D20))))</f>
        <v>0.52</v>
      </c>
      <c r="N18" s="57" t="str">
        <f>IF($G18="","",IF($G18&gt;=M18,"Atteint ou dépasse la cible","Possibilité d’amélioration"))</f>
        <v>Atteint ou dépasse la cible</v>
      </c>
    </row>
    <row r="19" spans="1:15" ht="15.9" x14ac:dyDescent="0.45">
      <c r="A19" s="127" t="s">
        <v>23</v>
      </c>
      <c r="B19" s="46"/>
      <c r="C19" s="70" t="s">
        <v>24</v>
      </c>
      <c r="D19" s="47"/>
      <c r="E19" s="10">
        <v>104</v>
      </c>
      <c r="F19" s="47"/>
      <c r="G19" s="63">
        <f>E19/SUM(E$18:E$21)</f>
        <v>0.3443708609271523</v>
      </c>
      <c r="H19" s="49"/>
      <c r="J19" s="71">
        <v>0.25</v>
      </c>
      <c r="K19" s="57"/>
      <c r="L19" s="46"/>
      <c r="M19" s="65">
        <f>IF($C$7="Ouest canadien",'Références régionales'!$B21,(IF($C$7="Est- canadien",'Références régionales'!$C21,IF($C$7="National",'Références régionales'!$D21))))</f>
        <v>0.29399999999999998</v>
      </c>
      <c r="N19" s="57"/>
    </row>
    <row r="20" spans="1:15" ht="15.9" x14ac:dyDescent="0.45">
      <c r="A20" s="127" t="s">
        <v>25</v>
      </c>
      <c r="B20" s="46"/>
      <c r="C20" s="70" t="s">
        <v>26</v>
      </c>
      <c r="D20" s="47"/>
      <c r="E20" s="10">
        <v>14</v>
      </c>
      <c r="F20" s="47"/>
      <c r="G20" s="63">
        <f>E20/SUM(E$18:E$21)</f>
        <v>4.6357615894039736E-2</v>
      </c>
      <c r="H20" s="49"/>
      <c r="J20" s="71">
        <v>0.1</v>
      </c>
      <c r="K20" s="57"/>
      <c r="L20" s="46"/>
      <c r="M20" s="65">
        <f>IF($C$7="Ouest canadien",'Références régionales'!$B22,(IF($C$7="Est- canadien",'Références régionales'!$C22,IF($C$7="National",'Références régionales'!$D22))))</f>
        <v>0.109</v>
      </c>
      <c r="N20" s="57"/>
    </row>
    <row r="21" spans="1:15" ht="15.9" x14ac:dyDescent="0.45">
      <c r="A21" s="127" t="s">
        <v>27</v>
      </c>
      <c r="B21" s="46"/>
      <c r="C21" s="70" t="s">
        <v>28</v>
      </c>
      <c r="D21" s="47"/>
      <c r="E21" s="10">
        <v>0</v>
      </c>
      <c r="F21" s="47"/>
      <c r="G21" s="63">
        <f>E21/SUM(E$18:E$21)</f>
        <v>0</v>
      </c>
      <c r="H21" s="49"/>
      <c r="J21" s="71">
        <v>0.05</v>
      </c>
      <c r="K21" s="57"/>
      <c r="L21" s="46"/>
      <c r="M21" s="65">
        <f>IF($C$7="Ouest canadien",'Références régionales'!$B23,(IF($C$7="Est- canadien",'Références régionales'!$C23,IF($C$7="National",'Références régionales'!$D23))))</f>
        <v>7.6999999999999999E-2</v>
      </c>
      <c r="N21" s="57"/>
    </row>
    <row r="22" spans="1:15" ht="16.3" x14ac:dyDescent="0.5">
      <c r="A22" s="69"/>
      <c r="B22" s="46"/>
      <c r="C22" s="70" t="s">
        <v>29</v>
      </c>
      <c r="D22" s="47"/>
      <c r="E22" s="72">
        <f>SUM(E18:E21)</f>
        <v>302</v>
      </c>
      <c r="F22" s="73"/>
      <c r="G22" s="73" t="s">
        <v>93</v>
      </c>
      <c r="H22" s="49"/>
      <c r="J22" s="71"/>
      <c r="K22" s="57"/>
      <c r="L22" s="46"/>
      <c r="M22" s="65"/>
      <c r="N22" s="57"/>
    </row>
    <row r="23" spans="1:15" ht="15.65" customHeight="1" x14ac:dyDescent="0.45">
      <c r="A23" s="45"/>
      <c r="B23" s="46"/>
      <c r="C23" s="47"/>
      <c r="D23" s="47"/>
      <c r="E23" s="47"/>
      <c r="F23" s="47"/>
      <c r="G23" s="74"/>
      <c r="H23" s="49"/>
      <c r="J23" s="61"/>
      <c r="K23" s="57"/>
      <c r="L23" s="46"/>
      <c r="M23" s="75"/>
      <c r="N23" s="57"/>
    </row>
    <row r="24" spans="1:15" ht="15.9" x14ac:dyDescent="0.45">
      <c r="A24" s="53" t="s">
        <v>30</v>
      </c>
      <c r="B24" s="46"/>
      <c r="C24" s="54" t="s">
        <v>31</v>
      </c>
      <c r="D24" s="47"/>
      <c r="E24" s="54">
        <f>+E12-E27</f>
        <v>3</v>
      </c>
      <c r="F24" s="47"/>
      <c r="G24" s="76">
        <f>E24/E25</f>
        <v>9.8684210526315784E-3</v>
      </c>
      <c r="H24" s="49"/>
      <c r="J24" s="77">
        <v>0.03</v>
      </c>
      <c r="K24" s="57" t="str">
        <f>IF($G24=0,"",IF($G24&lt;=J24,"Atteint ou dépasse la cible","Possibilité d’amélioration"))</f>
        <v>Atteint ou dépasse la cible</v>
      </c>
      <c r="L24" s="46"/>
      <c r="M24" s="78">
        <f>IF($C$7="Ouest canadien",'Références régionales'!$B25,(IF($C$7="Est- canadien",'Références régionales'!$C25,IF($C$7="National",'Références régionales'!$D25))))</f>
        <v>1.01E-2</v>
      </c>
      <c r="N24" s="57" t="str">
        <f>IF($G24="","",IF($G24&lt;=M24,"Atteint ou dépasse la cible","Possibilité d’amélioration"))</f>
        <v>Atteint ou dépasse la cible</v>
      </c>
    </row>
    <row r="25" spans="1:15" ht="15.9" x14ac:dyDescent="0.45">
      <c r="A25" s="45"/>
      <c r="B25" s="46"/>
      <c r="C25" s="59" t="s">
        <v>15</v>
      </c>
      <c r="D25" s="47"/>
      <c r="E25" s="59">
        <f>+E12</f>
        <v>304</v>
      </c>
      <c r="F25" s="47"/>
      <c r="G25" s="66"/>
      <c r="H25" s="49"/>
      <c r="J25" s="61"/>
      <c r="K25" s="57"/>
      <c r="L25" s="46"/>
      <c r="M25" s="75"/>
      <c r="N25" s="57"/>
    </row>
    <row r="26" spans="1:15" ht="15.65" customHeight="1" x14ac:dyDescent="0.45">
      <c r="A26" s="45"/>
      <c r="B26" s="46"/>
      <c r="C26" s="47"/>
      <c r="D26" s="47"/>
      <c r="E26" s="47"/>
      <c r="F26" s="47"/>
      <c r="G26" s="74"/>
      <c r="H26" s="49"/>
      <c r="J26" s="61"/>
      <c r="K26" s="57"/>
      <c r="L26" s="46"/>
      <c r="M26" s="75"/>
      <c r="N26" s="57"/>
    </row>
    <row r="27" spans="1:15" ht="15.9" x14ac:dyDescent="0.45">
      <c r="A27" s="53" t="s">
        <v>32</v>
      </c>
      <c r="B27" s="46"/>
      <c r="C27" s="54" t="s">
        <v>33</v>
      </c>
      <c r="D27" s="47"/>
      <c r="E27" s="9">
        <v>301</v>
      </c>
      <c r="F27" s="47"/>
      <c r="G27" s="63">
        <f>E27/E28</f>
        <v>0.80266666666666664</v>
      </c>
      <c r="H27" s="49"/>
      <c r="J27" s="64">
        <f>J12-J24</f>
        <v>0.90999999999999992</v>
      </c>
      <c r="K27" s="57" t="str">
        <f>IF($G27=0,"",IF($G27&gt;=J27,"Atteint ou dépasse la cible","Possibilité d’amélioration"))</f>
        <v>Possibilité d’amélioration</v>
      </c>
      <c r="L27" s="46"/>
      <c r="M27" s="65">
        <f>IF($C$7="Ouest canadien",'Références régionales'!$B28,(IF($C$7="Est- canadien",'Références régionales'!$C28,IF($C$7="National",'Références régionales'!$D28))))</f>
        <v>0.89900000000000002</v>
      </c>
      <c r="N27" s="57" t="str">
        <f>IF($G27=0,"",(IF($G27&gt;=M27,"Atteint ou dépasse la cible","Possibilité d’amélioration")))</f>
        <v>Possibilité d’amélioration</v>
      </c>
      <c r="O27" s="7"/>
    </row>
    <row r="28" spans="1:15" ht="15.9" x14ac:dyDescent="0.45">
      <c r="A28" s="45"/>
      <c r="B28" s="46"/>
      <c r="C28" s="59" t="s">
        <v>16</v>
      </c>
      <c r="D28" s="47"/>
      <c r="E28" s="59">
        <f>E13</f>
        <v>375</v>
      </c>
      <c r="F28" s="47"/>
      <c r="G28" s="66"/>
      <c r="H28" s="49"/>
      <c r="J28" s="61"/>
      <c r="K28" s="57"/>
      <c r="L28" s="46"/>
      <c r="M28" s="62"/>
      <c r="N28" s="57"/>
    </row>
    <row r="29" spans="1:15" ht="16.2" customHeight="1" x14ac:dyDescent="0.45">
      <c r="A29" s="45"/>
      <c r="B29" s="46"/>
      <c r="C29" s="47"/>
      <c r="D29" s="47"/>
      <c r="E29" s="47"/>
      <c r="F29" s="47"/>
      <c r="G29" s="74"/>
      <c r="H29" s="49"/>
      <c r="J29" s="61"/>
      <c r="K29" s="57"/>
      <c r="L29" s="46"/>
      <c r="M29" s="62"/>
      <c r="N29" s="57"/>
    </row>
    <row r="30" spans="1:15" ht="15.9" x14ac:dyDescent="0.45">
      <c r="A30" s="53" t="s">
        <v>34</v>
      </c>
      <c r="B30" s="46"/>
      <c r="C30" s="70" t="s">
        <v>34</v>
      </c>
      <c r="D30" s="47"/>
      <c r="E30" s="10">
        <v>1</v>
      </c>
      <c r="F30" s="47"/>
      <c r="G30" s="74"/>
      <c r="H30" s="49"/>
      <c r="J30" s="61"/>
      <c r="K30" s="57"/>
      <c r="L30" s="46"/>
      <c r="M30" s="62"/>
      <c r="N30" s="57"/>
    </row>
    <row r="31" spans="1:15" ht="15.65" customHeight="1" x14ac:dyDescent="0.45">
      <c r="A31" s="45"/>
      <c r="B31" s="46"/>
      <c r="C31" s="47"/>
      <c r="D31" s="47"/>
      <c r="E31" s="47"/>
      <c r="F31" s="47"/>
      <c r="G31" s="74"/>
      <c r="H31" s="49"/>
      <c r="J31" s="61"/>
      <c r="K31" s="57"/>
      <c r="L31" s="46"/>
      <c r="M31" s="62"/>
      <c r="N31" s="57"/>
    </row>
    <row r="32" spans="1:15" ht="15.9" x14ac:dyDescent="0.45">
      <c r="A32" s="53" t="s">
        <v>35</v>
      </c>
      <c r="B32" s="46"/>
      <c r="C32" s="54" t="s">
        <v>36</v>
      </c>
      <c r="D32" s="47"/>
      <c r="E32" s="9">
        <v>5</v>
      </c>
      <c r="F32" s="47"/>
      <c r="G32" s="76">
        <f>E32/E33</f>
        <v>1.6556291390728478E-2</v>
      </c>
      <c r="H32" s="49"/>
      <c r="J32" s="71" t="s">
        <v>12</v>
      </c>
      <c r="K32" s="57"/>
      <c r="L32" s="46"/>
      <c r="M32" s="78">
        <f>IF($C$7="Ouest canadien",'Références régionales'!$B33,(IF($C$7="Est- canadien",'Références régionales'!$C33,IF($C$7="National",'Références régionales'!$D33))))</f>
        <v>2.4E-2</v>
      </c>
      <c r="N32" s="57" t="str">
        <f>IF($G32="","",IF($G32&lt;=M32,"Atteint ou dépasse la cible","Possibilité d’amélioration"))</f>
        <v>Atteint ou dépasse la cible</v>
      </c>
    </row>
    <row r="33" spans="1:16" ht="15.9" x14ac:dyDescent="0.45">
      <c r="A33" s="45"/>
      <c r="B33" s="46"/>
      <c r="C33" s="59" t="s">
        <v>37</v>
      </c>
      <c r="D33" s="47"/>
      <c r="E33" s="59">
        <f>E27+E30</f>
        <v>302</v>
      </c>
      <c r="F33" s="47"/>
      <c r="G33" s="74"/>
      <c r="H33" s="49"/>
      <c r="J33" s="61"/>
      <c r="K33" s="57"/>
      <c r="L33" s="46"/>
      <c r="M33" s="75"/>
      <c r="N33" s="57"/>
    </row>
    <row r="34" spans="1:16" ht="15" customHeight="1" x14ac:dyDescent="0.45">
      <c r="A34" s="45"/>
      <c r="B34" s="46"/>
      <c r="C34" s="47"/>
      <c r="D34" s="47"/>
      <c r="E34" s="47"/>
      <c r="F34" s="47"/>
      <c r="G34" s="74"/>
      <c r="H34" s="49"/>
      <c r="J34" s="61"/>
      <c r="K34" s="57"/>
      <c r="L34" s="46"/>
      <c r="M34" s="75"/>
      <c r="N34" s="57"/>
    </row>
    <row r="35" spans="1:16" ht="15.9" x14ac:dyDescent="0.45">
      <c r="A35" s="53" t="s">
        <v>38</v>
      </c>
      <c r="B35" s="46"/>
      <c r="C35" s="54" t="s">
        <v>39</v>
      </c>
      <c r="D35" s="47"/>
      <c r="E35" s="9">
        <v>1</v>
      </c>
      <c r="F35" s="47"/>
      <c r="G35" s="76">
        <f>E35/E36</f>
        <v>3.3670033670033669E-3</v>
      </c>
      <c r="H35" s="49"/>
      <c r="J35" s="64" t="s">
        <v>12</v>
      </c>
      <c r="K35" s="57"/>
      <c r="L35" s="46"/>
      <c r="M35" s="78">
        <f>IF($C$7="Ouest canadien",'Références régionales'!$B36,(IF($C$7="Est- canadien",'Références régionales'!$C36,IF($C$7="National",'Références régionales'!$D36))))</f>
        <v>2.8000000000000001E-2</v>
      </c>
      <c r="N35" s="57" t="str">
        <f>IF($G35=0,"",IF($G35&lt;=M35,"Atteint ou dépasse la cible","Possibilité d’amélioration"))</f>
        <v>Atteint ou dépasse la cible</v>
      </c>
    </row>
    <row r="36" spans="1:16" ht="15.9" x14ac:dyDescent="0.45">
      <c r="A36" s="53"/>
      <c r="B36" s="46"/>
      <c r="C36" s="59" t="s">
        <v>40</v>
      </c>
      <c r="D36" s="47"/>
      <c r="E36" s="59">
        <f>+E27+E30-E32</f>
        <v>297</v>
      </c>
      <c r="F36" s="47"/>
      <c r="G36" s="66"/>
      <c r="H36" s="49"/>
      <c r="J36" s="61"/>
      <c r="K36" s="57"/>
      <c r="L36" s="46"/>
      <c r="M36" s="75"/>
      <c r="N36" s="57"/>
    </row>
    <row r="37" spans="1:16" ht="15.65" customHeight="1" x14ac:dyDescent="0.45">
      <c r="A37" s="45"/>
      <c r="B37" s="46"/>
      <c r="C37" s="47"/>
      <c r="D37" s="47"/>
      <c r="E37" s="47"/>
      <c r="F37" s="47"/>
      <c r="G37" s="74"/>
      <c r="H37" s="49"/>
      <c r="J37" s="61"/>
      <c r="K37" s="57"/>
      <c r="L37" s="46"/>
      <c r="M37" s="75"/>
      <c r="N37" s="57"/>
    </row>
    <row r="38" spans="1:16" ht="15.9" x14ac:dyDescent="0.45">
      <c r="A38" s="53" t="s">
        <v>41</v>
      </c>
      <c r="B38" s="46"/>
      <c r="C38" s="54" t="s">
        <v>42</v>
      </c>
      <c r="D38" s="47"/>
      <c r="E38" s="9">
        <v>296</v>
      </c>
      <c r="F38" s="47"/>
      <c r="G38" s="63">
        <f>E38/E39</f>
        <v>0.78933333333333333</v>
      </c>
      <c r="H38" s="49"/>
      <c r="J38" s="64">
        <v>0.85</v>
      </c>
      <c r="K38" s="57" t="str">
        <f>IF($G38=0,"",IF($G38&gt;=J38,"Atteint ou dépasse la cible","Possibilité d’amélioration"))</f>
        <v>Possibilité d’amélioration</v>
      </c>
      <c r="L38" s="46"/>
      <c r="M38" s="65">
        <f>IF($C$7="Ouest canadien",'Références régionales'!$B39,(IF($C$7="Est- canadien",'Références régionales'!$C39,IF($C$7="National",'Références régionales'!$D39))))</f>
        <v>0.85285612799999999</v>
      </c>
      <c r="N38" s="57" t="str">
        <f>IF($G38=0,"",IF($G38&gt;=M38,"Atteint ou dépasse la cible","Possibilité d’amélioration"))</f>
        <v>Possibilité d’amélioration</v>
      </c>
    </row>
    <row r="39" spans="1:16" ht="16.3" x14ac:dyDescent="0.5">
      <c r="A39" s="79"/>
      <c r="B39" s="46"/>
      <c r="C39" s="59" t="s">
        <v>16</v>
      </c>
      <c r="D39" s="47"/>
      <c r="E39" s="59">
        <f>+E9</f>
        <v>375</v>
      </c>
      <c r="F39" s="47"/>
      <c r="G39" s="73" t="s">
        <v>43</v>
      </c>
      <c r="H39" s="49"/>
      <c r="J39" s="61"/>
      <c r="K39" s="57"/>
      <c r="L39" s="46"/>
      <c r="M39" s="62"/>
      <c r="N39" s="57"/>
    </row>
    <row r="40" spans="1:16" ht="16.2" customHeight="1" x14ac:dyDescent="0.45">
      <c r="A40" s="45"/>
      <c r="B40" s="46"/>
      <c r="C40" s="47"/>
      <c r="D40" s="47"/>
      <c r="E40" s="47"/>
      <c r="F40" s="47"/>
      <c r="G40" s="74"/>
      <c r="H40" s="49"/>
      <c r="J40" s="61"/>
      <c r="K40" s="57"/>
      <c r="L40" s="46"/>
      <c r="M40" s="62"/>
      <c r="N40" s="57"/>
    </row>
    <row r="41" spans="1:16" ht="15.9" x14ac:dyDescent="0.45">
      <c r="A41" s="53" t="s">
        <v>44</v>
      </c>
      <c r="B41" s="46"/>
      <c r="C41" s="47"/>
      <c r="D41" s="47"/>
      <c r="E41" s="11">
        <v>85</v>
      </c>
      <c r="F41" s="47"/>
      <c r="G41" s="74"/>
      <c r="H41" s="49"/>
      <c r="J41" s="56" t="s">
        <v>12</v>
      </c>
      <c r="K41" s="57"/>
      <c r="L41" s="46"/>
      <c r="M41" s="62" t="s">
        <v>12</v>
      </c>
      <c r="N41" s="57"/>
    </row>
    <row r="42" spans="1:16" ht="16.2" customHeight="1" x14ac:dyDescent="0.45">
      <c r="A42" s="45"/>
      <c r="B42" s="46"/>
      <c r="C42" s="47"/>
      <c r="D42" s="47"/>
      <c r="E42" s="47"/>
      <c r="F42" s="47"/>
      <c r="G42" s="74"/>
      <c r="H42" s="49"/>
      <c r="J42" s="61"/>
      <c r="K42" s="57"/>
      <c r="L42" s="46"/>
      <c r="M42" s="62"/>
      <c r="N42" s="57"/>
      <c r="P42" s="24"/>
    </row>
    <row r="43" spans="1:16" ht="15.9" x14ac:dyDescent="0.45">
      <c r="A43" s="53" t="s">
        <v>45</v>
      </c>
      <c r="B43" s="46"/>
      <c r="C43" s="47"/>
      <c r="D43" s="47"/>
      <c r="E43" s="11">
        <v>431</v>
      </c>
      <c r="F43" s="47"/>
      <c r="G43" s="47"/>
      <c r="H43" s="49"/>
      <c r="J43" s="56" t="s">
        <v>12</v>
      </c>
      <c r="K43" s="57"/>
      <c r="L43" s="46"/>
      <c r="M43" s="58">
        <f>IF($C$7="Ouest canadien",'Références régionales'!$B44,(IF($C$7="Est- canadien",'Références régionales'!$C44,IF($C$7="National",'Références régionales'!$D44))))</f>
        <v>590</v>
      </c>
      <c r="N43" s="57"/>
    </row>
    <row r="44" spans="1:16" ht="15.65" customHeight="1" x14ac:dyDescent="0.45">
      <c r="A44" s="45"/>
      <c r="B44" s="46"/>
      <c r="C44" s="47"/>
      <c r="D44" s="47"/>
      <c r="E44" s="47"/>
      <c r="F44" s="47"/>
      <c r="G44" s="47"/>
      <c r="H44" s="49"/>
      <c r="J44" s="61"/>
      <c r="K44" s="57"/>
      <c r="L44" s="46"/>
      <c r="M44" s="62"/>
      <c r="N44" s="57"/>
    </row>
    <row r="45" spans="1:16" ht="15.9" x14ac:dyDescent="0.45">
      <c r="A45" s="53" t="s">
        <v>46</v>
      </c>
      <c r="B45" s="46"/>
      <c r="C45" s="54" t="s">
        <v>47</v>
      </c>
      <c r="D45" s="47"/>
      <c r="E45" s="80">
        <f>+E43*E38</f>
        <v>127576</v>
      </c>
      <c r="F45" s="47"/>
      <c r="G45" s="81">
        <f>E45/E46</f>
        <v>340.20266666666669</v>
      </c>
      <c r="H45" s="49"/>
      <c r="J45" s="56">
        <v>460</v>
      </c>
      <c r="K45" s="57" t="str">
        <f>IF(G45=0,"",IF(G45&gt;=J45,"Atteint ou dépasse la cible","Possibilité d’amélioration"))</f>
        <v>Possibilité d’amélioration</v>
      </c>
      <c r="L45" s="46"/>
      <c r="M45" s="56" t="s">
        <v>12</v>
      </c>
      <c r="N45" s="57"/>
    </row>
    <row r="46" spans="1:16" ht="15.9" x14ac:dyDescent="0.45">
      <c r="A46" s="45"/>
      <c r="B46" s="46"/>
      <c r="C46" s="59" t="s">
        <v>16</v>
      </c>
      <c r="D46" s="47"/>
      <c r="E46" s="59">
        <f>+E9</f>
        <v>375</v>
      </c>
      <c r="F46" s="47"/>
      <c r="G46" s="82"/>
      <c r="H46" s="49"/>
      <c r="J46" s="61"/>
      <c r="K46" s="57"/>
      <c r="L46" s="46"/>
      <c r="M46" s="53"/>
      <c r="N46" s="57"/>
    </row>
    <row r="47" spans="1:16" ht="15.65" customHeight="1" x14ac:dyDescent="0.45">
      <c r="A47" s="45"/>
      <c r="B47" s="46"/>
      <c r="C47" s="59"/>
      <c r="D47" s="47"/>
      <c r="E47" s="59"/>
      <c r="F47" s="47"/>
      <c r="G47" s="82"/>
      <c r="H47" s="49"/>
      <c r="J47" s="61"/>
      <c r="K47" s="57"/>
      <c r="L47" s="46"/>
      <c r="M47" s="62"/>
      <c r="N47" s="57"/>
    </row>
    <row r="48" spans="1:16" ht="15.9" x14ac:dyDescent="0.45">
      <c r="A48" s="53" t="s">
        <v>48</v>
      </c>
      <c r="B48" s="46"/>
      <c r="C48" s="128" t="s">
        <v>49</v>
      </c>
      <c r="D48" s="47"/>
      <c r="E48" s="8">
        <f>DATE(2024, 10, 28)-DATE(2024,5,7)</f>
        <v>174</v>
      </c>
      <c r="F48" s="47"/>
      <c r="G48" s="82"/>
      <c r="H48" s="83"/>
      <c r="J48" s="56" t="s">
        <v>12</v>
      </c>
      <c r="K48" s="57"/>
      <c r="L48" s="46"/>
      <c r="M48" s="58">
        <f>IF($C$7="Ouest canadien",'Références régionales'!$B49,(IF($C$7="Est- canadien",'Références régionales'!$C49,IF($C$7="National",'Références régionales'!$D49))))</f>
        <v>226</v>
      </c>
      <c r="N48" s="57"/>
    </row>
    <row r="49" spans="1:14" ht="15.65" customHeight="1" x14ac:dyDescent="0.45">
      <c r="A49" s="53"/>
      <c r="B49" s="46"/>
      <c r="C49" s="46"/>
      <c r="D49" s="47"/>
      <c r="E49" s="84"/>
      <c r="F49" s="47"/>
      <c r="G49" s="82"/>
      <c r="H49" s="83"/>
      <c r="J49" s="56"/>
      <c r="K49" s="57"/>
      <c r="L49" s="46"/>
      <c r="M49" s="56"/>
      <c r="N49" s="57"/>
    </row>
    <row r="50" spans="1:14" ht="15.9" x14ac:dyDescent="0.45">
      <c r="A50" s="53" t="s">
        <v>50</v>
      </c>
      <c r="B50" s="46"/>
      <c r="C50" s="46"/>
      <c r="D50" s="47"/>
      <c r="E50" s="85"/>
      <c r="F50" s="47"/>
      <c r="G50" s="81">
        <f>(E43-E41)/E48*205+E41</f>
        <v>492.64367816091954</v>
      </c>
      <c r="H50" s="83"/>
      <c r="J50" s="56" t="s">
        <v>12</v>
      </c>
      <c r="K50" s="57"/>
      <c r="L50" s="46"/>
      <c r="M50" s="58">
        <f>IF($C$7="Ouest canadien",'Références régionales'!$B51,(IF($C$7="Est- canadien",'Références régionales'!$C51,IF($C$7="National",'Références régionales'!$D51))))</f>
        <v>546</v>
      </c>
      <c r="N50" s="57" t="str">
        <f>IF($G50=0,"",IF($G50&gt;=M50,"Atteint ou dépasse la cible","Possibilité d’amélioration"))</f>
        <v>Possibilité d’amélioration</v>
      </c>
    </row>
    <row r="51" spans="1:14" ht="15.65" customHeight="1" x14ac:dyDescent="0.45">
      <c r="A51" s="53"/>
      <c r="B51" s="46"/>
      <c r="C51" s="46"/>
      <c r="D51" s="47"/>
      <c r="E51" s="84"/>
      <c r="F51" s="47"/>
      <c r="G51" s="82"/>
      <c r="H51" s="83"/>
      <c r="J51" s="86"/>
      <c r="K51" s="57"/>
      <c r="L51" s="46"/>
      <c r="M51" s="62"/>
      <c r="N51" s="57"/>
    </row>
    <row r="52" spans="1:14" ht="15.9" x14ac:dyDescent="0.45">
      <c r="A52" s="53" t="s">
        <v>51</v>
      </c>
      <c r="B52" s="46"/>
      <c r="C52" s="54" t="s">
        <v>52</v>
      </c>
      <c r="D52" s="47"/>
      <c r="E52" s="87">
        <f>+E43-E41</f>
        <v>346</v>
      </c>
      <c r="F52" s="47"/>
      <c r="G52" s="88">
        <f>+E52/E53</f>
        <v>1.9885057471264367</v>
      </c>
      <c r="H52" s="83"/>
      <c r="J52" s="56" t="s">
        <v>12</v>
      </c>
      <c r="K52" s="57"/>
      <c r="L52" s="46"/>
      <c r="M52" s="56" t="s">
        <v>12</v>
      </c>
      <c r="N52" s="57"/>
    </row>
    <row r="53" spans="1:14" ht="15.9" x14ac:dyDescent="0.45">
      <c r="A53" s="45"/>
      <c r="B53" s="46"/>
      <c r="C53" s="59" t="s">
        <v>53</v>
      </c>
      <c r="D53" s="47"/>
      <c r="E53" s="59">
        <f>+E48</f>
        <v>174</v>
      </c>
      <c r="F53" s="47"/>
      <c r="G53" s="59"/>
      <c r="H53" s="49"/>
      <c r="J53" s="61"/>
      <c r="K53" s="57"/>
      <c r="L53" s="46"/>
      <c r="M53" s="62"/>
      <c r="N53" s="57"/>
    </row>
    <row r="54" spans="1:14" ht="15.65" customHeight="1" x14ac:dyDescent="0.45">
      <c r="A54" s="45"/>
      <c r="B54" s="46"/>
      <c r="C54" s="59"/>
      <c r="D54" s="47"/>
      <c r="E54" s="47"/>
      <c r="F54" s="47"/>
      <c r="G54" s="59"/>
      <c r="H54" s="49"/>
      <c r="J54" s="61"/>
      <c r="K54" s="57"/>
      <c r="L54" s="46"/>
      <c r="M54" s="62"/>
      <c r="N54" s="57"/>
    </row>
    <row r="55" spans="1:14" ht="15.9" x14ac:dyDescent="0.45">
      <c r="A55" s="53" t="s">
        <v>54</v>
      </c>
      <c r="B55" s="46"/>
      <c r="C55" s="54" t="s">
        <v>55</v>
      </c>
      <c r="D55" s="47"/>
      <c r="E55" s="89">
        <f>+E43</f>
        <v>431</v>
      </c>
      <c r="F55" s="47"/>
      <c r="G55" s="90">
        <f>+E55/E56</f>
        <v>0.33153846153846156</v>
      </c>
      <c r="H55" s="49"/>
      <c r="J55" s="64">
        <v>0.45</v>
      </c>
      <c r="K55" s="57" t="str">
        <f>IF(G55=0,"",IF(G55&gt;=J55,"Atteint ou dépasse la cible","Possibilité d’amélioration"))</f>
        <v>Possibilité d’amélioration</v>
      </c>
      <c r="L55" s="46"/>
      <c r="M55" s="65">
        <f>IF($C$7="Ouest canadien",'Références régionales'!B56,(IF($C$7="Est- canadien",'Références régionales'!C56,IF($C$7="National",'Références régionales'!D56))))</f>
        <v>0.41</v>
      </c>
      <c r="N55" s="57" t="str">
        <f>IF(G55=0,"",IF(G55&gt;=M55,"Atteint ou dépasse la cible","Possibilité d’amélioration"))</f>
        <v>Possibilité d’amélioration</v>
      </c>
    </row>
    <row r="56" spans="1:14" ht="16.3" thickBot="1" x14ac:dyDescent="0.5">
      <c r="A56" s="91"/>
      <c r="B56" s="92"/>
      <c r="C56" s="93" t="s">
        <v>56</v>
      </c>
      <c r="D56" s="94"/>
      <c r="E56" s="12">
        <v>1300</v>
      </c>
      <c r="F56" s="94"/>
      <c r="G56" s="95"/>
      <c r="H56" s="96"/>
      <c r="J56" s="97"/>
      <c r="K56" s="98"/>
      <c r="L56" s="46"/>
      <c r="M56" s="99"/>
      <c r="N56" s="98"/>
    </row>
    <row r="57" spans="1:14" ht="15" thickBot="1" x14ac:dyDescent="0.45">
      <c r="A57" s="4"/>
      <c r="B57" s="4"/>
      <c r="M57" s="100"/>
    </row>
    <row r="58" spans="1:14" ht="20.6" x14ac:dyDescent="0.55000000000000004">
      <c r="A58" s="101" t="s">
        <v>57</v>
      </c>
      <c r="B58" s="102"/>
      <c r="C58" s="103" t="s">
        <v>58</v>
      </c>
      <c r="D58" s="103"/>
      <c r="E58" s="103" t="s">
        <v>59</v>
      </c>
      <c r="F58" s="104"/>
      <c r="G58" s="103" t="s">
        <v>60</v>
      </c>
      <c r="H58" s="105"/>
      <c r="K58" s="4" t="s">
        <v>58</v>
      </c>
      <c r="L58" s="4" t="s">
        <v>59</v>
      </c>
      <c r="M58" s="4" t="s">
        <v>94</v>
      </c>
      <c r="N58" s="4"/>
    </row>
    <row r="59" spans="1:14" ht="21" thickBot="1" x14ac:dyDescent="0.6">
      <c r="A59" s="106"/>
      <c r="B59" s="107"/>
      <c r="C59" s="108"/>
      <c r="D59" s="108"/>
      <c r="E59" s="108"/>
      <c r="F59" s="109"/>
      <c r="G59" s="110" t="s">
        <v>61</v>
      </c>
      <c r="H59" s="111"/>
      <c r="J59" s="4" t="s">
        <v>95</v>
      </c>
      <c r="K59" s="112">
        <v>1</v>
      </c>
      <c r="L59" s="112">
        <v>1</v>
      </c>
      <c r="M59" s="112">
        <v>1</v>
      </c>
      <c r="N59" s="4"/>
    </row>
    <row r="60" spans="1:14" ht="15.9" x14ac:dyDescent="0.45">
      <c r="A60" s="53" t="s">
        <v>62</v>
      </c>
      <c r="B60" s="46"/>
      <c r="C60" s="113">
        <f>+E43</f>
        <v>431</v>
      </c>
      <c r="D60" s="59"/>
      <c r="E60" s="113" t="str">
        <f>+J43</f>
        <v>N/A</v>
      </c>
      <c r="F60" s="59"/>
      <c r="G60" s="113">
        <f>+M43</f>
        <v>590</v>
      </c>
      <c r="H60" s="114"/>
      <c r="J60" s="4" t="s">
        <v>96</v>
      </c>
      <c r="K60" s="112">
        <f>+G12</f>
        <v>0.81066666666666665</v>
      </c>
      <c r="L60" s="112">
        <f>+J12</f>
        <v>0.94</v>
      </c>
      <c r="M60" s="112">
        <f>+M12</f>
        <v>0.94399999999999995</v>
      </c>
      <c r="N60" s="4"/>
    </row>
    <row r="61" spans="1:14" ht="15.9" x14ac:dyDescent="0.45">
      <c r="A61" s="53" t="s">
        <v>63</v>
      </c>
      <c r="B61" s="46"/>
      <c r="C61" s="115">
        <f>1-G12</f>
        <v>0.18933333333333335</v>
      </c>
      <c r="D61" s="59"/>
      <c r="E61" s="116">
        <f>1-J12</f>
        <v>6.0000000000000053E-2</v>
      </c>
      <c r="F61" s="59"/>
      <c r="G61" s="116">
        <f>1-M12</f>
        <v>5.600000000000005E-2</v>
      </c>
      <c r="H61" s="114"/>
      <c r="J61" s="4" t="s">
        <v>97</v>
      </c>
      <c r="K61" s="112">
        <f>G27</f>
        <v>0.80266666666666664</v>
      </c>
      <c r="L61" s="112">
        <f>+J27</f>
        <v>0.90999999999999992</v>
      </c>
      <c r="M61" s="112">
        <f>+M27</f>
        <v>0.89900000000000002</v>
      </c>
      <c r="N61" s="4"/>
    </row>
    <row r="62" spans="1:14" ht="15.9" x14ac:dyDescent="0.45">
      <c r="A62" s="53" t="s">
        <v>64</v>
      </c>
      <c r="B62" s="46"/>
      <c r="C62" s="70">
        <f>+G15</f>
        <v>53</v>
      </c>
      <c r="D62" s="59"/>
      <c r="E62" s="70">
        <f>+J15</f>
        <v>63</v>
      </c>
      <c r="F62" s="59"/>
      <c r="G62" s="70">
        <f>+M15</f>
        <v>106</v>
      </c>
      <c r="H62" s="114"/>
      <c r="J62" s="4" t="s">
        <v>98</v>
      </c>
      <c r="K62" s="112">
        <f>+G38</f>
        <v>0.78933333333333333</v>
      </c>
      <c r="L62" s="112">
        <f>+J38</f>
        <v>0.85</v>
      </c>
      <c r="M62" s="117">
        <f>+M38</f>
        <v>0.85285612799999999</v>
      </c>
      <c r="N62" s="4"/>
    </row>
    <row r="63" spans="1:14" ht="16.3" thickBot="1" x14ac:dyDescent="0.5">
      <c r="A63" s="118" t="s">
        <v>65</v>
      </c>
      <c r="B63" s="92"/>
      <c r="C63" s="119">
        <f>+G35</f>
        <v>3.3670033670033669E-3</v>
      </c>
      <c r="D63" s="95"/>
      <c r="E63" s="120" t="str">
        <f>+J35</f>
        <v>N/A</v>
      </c>
      <c r="F63" s="95"/>
      <c r="G63" s="119">
        <f>+M35</f>
        <v>2.8000000000000001E-2</v>
      </c>
      <c r="H63" s="121"/>
    </row>
    <row r="64" spans="1:14" ht="15.9" x14ac:dyDescent="0.45">
      <c r="A64" s="122" t="s">
        <v>66</v>
      </c>
      <c r="B64" s="44"/>
      <c r="C64" s="123"/>
      <c r="D64" s="124"/>
      <c r="E64" s="125"/>
      <c r="F64" s="124"/>
      <c r="G64" s="123"/>
      <c r="H64" s="126"/>
    </row>
    <row r="65" spans="1:8" ht="14.5" customHeight="1" x14ac:dyDescent="0.4">
      <c r="A65" s="135" t="s">
        <v>67</v>
      </c>
      <c r="B65" s="136"/>
      <c r="C65" s="136"/>
      <c r="D65" s="136"/>
      <c r="E65" s="136"/>
      <c r="F65" s="136"/>
      <c r="G65" s="136"/>
      <c r="H65" s="136"/>
    </row>
    <row r="66" spans="1:8" x14ac:dyDescent="0.4">
      <c r="A66" s="136"/>
      <c r="B66" s="136"/>
      <c r="C66" s="136"/>
      <c r="D66" s="136"/>
      <c r="E66" s="136"/>
      <c r="F66" s="136"/>
      <c r="G66" s="136"/>
      <c r="H66" s="136"/>
    </row>
    <row r="67" spans="1:8" ht="14.5" customHeight="1" x14ac:dyDescent="0.4">
      <c r="A67" s="136"/>
      <c r="B67" s="136"/>
      <c r="C67" s="136"/>
      <c r="D67" s="136"/>
      <c r="E67" s="136"/>
      <c r="F67" s="136"/>
      <c r="G67" s="136"/>
      <c r="H67" s="136"/>
    </row>
    <row r="68" spans="1:8" ht="84.65" customHeight="1" x14ac:dyDescent="0.4">
      <c r="A68" s="136"/>
      <c r="B68" s="136"/>
      <c r="C68" s="136"/>
      <c r="D68" s="136"/>
      <c r="E68" s="136"/>
      <c r="F68" s="136"/>
      <c r="G68" s="136"/>
      <c r="H68" s="136"/>
    </row>
    <row r="69" spans="1:8" ht="7.95" customHeight="1" x14ac:dyDescent="0.4">
      <c r="A69" s="134"/>
      <c r="B69" s="134"/>
      <c r="C69" s="134"/>
      <c r="D69" s="134"/>
      <c r="E69" s="134"/>
      <c r="F69" s="134"/>
      <c r="G69" s="134"/>
      <c r="H69" s="134"/>
    </row>
    <row r="70" spans="1:8" ht="3.65" customHeight="1" x14ac:dyDescent="0.4">
      <c r="A70" s="134"/>
      <c r="B70" s="134"/>
      <c r="C70" s="134"/>
      <c r="D70" s="134"/>
      <c r="E70" s="134"/>
      <c r="F70" s="134"/>
      <c r="G70" s="134"/>
      <c r="H70" s="134"/>
    </row>
  </sheetData>
  <sheetProtection algorithmName="SHA-512" hashValue="ps703CmUz3SzV/iH0+pYr4As0Jkm/ySP9xkH44x8LSrPOHGjDmeLAYL0eqRDcR1QA10hTJnoZmW1LVkE+byOCQ==" saltValue="4jbl1Yv36VRW7Qi9PsZLPA==" spinCount="100000" sheet="1" objects="1" scenarios="1"/>
  <mergeCells count="5">
    <mergeCell ref="J6:K7"/>
    <mergeCell ref="M6:N7"/>
    <mergeCell ref="A69:H70"/>
    <mergeCell ref="A65:H68"/>
    <mergeCell ref="D7:H7"/>
  </mergeCells>
  <conditionalFormatting sqref="K12">
    <cfRule type="cellIs" dxfId="43" priority="33" operator="equal">
      <formula>"Possibilité d’amélioration"</formula>
    </cfRule>
    <cfRule type="cellIs" dxfId="42" priority="34" operator="equal">
      <formula>"Atteint ou dépasse la cible"</formula>
    </cfRule>
  </conditionalFormatting>
  <conditionalFormatting sqref="K14:K15">
    <cfRule type="cellIs" dxfId="41" priority="41" operator="equal">
      <formula>"Possibilité d'amélioration"</formula>
    </cfRule>
    <cfRule type="cellIs" dxfId="40" priority="42" operator="equal">
      <formula>"Atteint ou dépasse la cible"</formula>
    </cfRule>
  </conditionalFormatting>
  <conditionalFormatting sqref="K18">
    <cfRule type="cellIs" dxfId="39" priority="37" operator="equal">
      <formula>"Possibilité d'amélioration"</formula>
    </cfRule>
    <cfRule type="cellIs" dxfId="38" priority="38" operator="equal">
      <formula>"Atteint ou dépasse la cible"</formula>
    </cfRule>
  </conditionalFormatting>
  <conditionalFormatting sqref="K24">
    <cfRule type="cellIs" dxfId="37" priority="29" operator="equal">
      <formula>"Possibilité d'amélioration"</formula>
    </cfRule>
    <cfRule type="cellIs" dxfId="36" priority="30" operator="equal">
      <formula>"Atteint ou dépasse la cible"</formula>
    </cfRule>
  </conditionalFormatting>
  <conditionalFormatting sqref="K27">
    <cfRule type="cellIs" dxfId="35" priority="19" operator="equal">
      <formula>"Possibilité d’amélioration"</formula>
    </cfRule>
    <cfRule type="cellIs" dxfId="34" priority="20" operator="equal">
      <formula>"Atteint ou dépasse la cible"</formula>
    </cfRule>
  </conditionalFormatting>
  <conditionalFormatting sqref="K35">
    <cfRule type="cellIs" dxfId="33" priority="183" operator="equal">
      <formula>"Opportunity to Improve"</formula>
    </cfRule>
    <cfRule type="cellIs" dxfId="32" priority="184" operator="equal">
      <formula>"Meets or Exceeds Target"</formula>
    </cfRule>
  </conditionalFormatting>
  <conditionalFormatting sqref="K38">
    <cfRule type="cellIs" dxfId="31" priority="11" operator="equal">
      <formula>"Possibilité d’amélioration"</formula>
    </cfRule>
    <cfRule type="cellIs" dxfId="30" priority="12" operator="equal">
      <formula>"Atteint ou dépasse la cible"</formula>
    </cfRule>
  </conditionalFormatting>
  <conditionalFormatting sqref="K43">
    <cfRule type="cellIs" dxfId="29" priority="77" operator="equal">
      <formula>"Opportunity to Improve"</formula>
    </cfRule>
    <cfRule type="cellIs" dxfId="28" priority="78" operator="equal">
      <formula>"Meets or Exceeds Target"</formula>
    </cfRule>
  </conditionalFormatting>
  <conditionalFormatting sqref="K45">
    <cfRule type="cellIs" dxfId="27" priority="7" operator="equal">
      <formula>"Possibilité d’amélioration"</formula>
    </cfRule>
    <cfRule type="cellIs" dxfId="26" priority="8" operator="equal">
      <formula>"Atteint ou dépasse la cible"</formula>
    </cfRule>
  </conditionalFormatting>
  <conditionalFormatting sqref="K55">
    <cfRule type="cellIs" dxfId="25" priority="3" operator="equal">
      <formula>"Possibilité d’amélioration"</formula>
    </cfRule>
    <cfRule type="cellIs" dxfId="24" priority="4" operator="equal">
      <formula>"Atteint ou dépasse la cible"</formula>
    </cfRule>
  </conditionalFormatting>
  <conditionalFormatting sqref="N12">
    <cfRule type="cellIs" dxfId="23" priority="21" operator="equal">
      <formula>"Possibilité d’amélioration"</formula>
    </cfRule>
    <cfRule type="cellIs" dxfId="22" priority="22" operator="equal">
      <formula>"Atteint ou dépasse la cible"</formula>
    </cfRule>
  </conditionalFormatting>
  <conditionalFormatting sqref="N15">
    <cfRule type="cellIs" dxfId="21" priority="39" operator="equal">
      <formula>"Possibilité d'amélioration"</formula>
    </cfRule>
    <cfRule type="cellIs" dxfId="20" priority="40" operator="equal">
      <formula>"Atteint ou dépasse la cible"</formula>
    </cfRule>
  </conditionalFormatting>
  <conditionalFormatting sqref="N18">
    <cfRule type="cellIs" dxfId="19" priority="35" operator="equal">
      <formula>"Possibilité d'amélioration"</formula>
    </cfRule>
    <cfRule type="cellIs" dxfId="18" priority="36" operator="equal">
      <formula>"Atteint ou dépasse la cible"</formula>
    </cfRule>
  </conditionalFormatting>
  <conditionalFormatting sqref="N24">
    <cfRule type="cellIs" dxfId="17" priority="27" operator="equal">
      <formula>"Possibilité d'amélioration"</formula>
    </cfRule>
    <cfRule type="cellIs" dxfId="16" priority="28" operator="equal">
      <formula>"Atteint ou dépasse la cible"</formula>
    </cfRule>
  </conditionalFormatting>
  <conditionalFormatting sqref="N27">
    <cfRule type="cellIs" dxfId="15" priority="17" operator="equal">
      <formula>"Possibilité d’amélioration"</formula>
    </cfRule>
    <cfRule type="cellIs" dxfId="14" priority="18" operator="equal">
      <formula>"Atteint ou dépasse la cible"</formula>
    </cfRule>
  </conditionalFormatting>
  <conditionalFormatting sqref="N32">
    <cfRule type="cellIs" dxfId="13" priority="15" operator="equal">
      <formula>"Possibilité d’amélioration"</formula>
    </cfRule>
    <cfRule type="cellIs" dxfId="12" priority="16" operator="equal">
      <formula>"Atteint ou dépasse la cible"</formula>
    </cfRule>
  </conditionalFormatting>
  <conditionalFormatting sqref="N35">
    <cfRule type="cellIs" dxfId="11" priority="13" operator="equal">
      <formula>"Possibilité d’amélioration"</formula>
    </cfRule>
    <cfRule type="cellIs" dxfId="10" priority="14" operator="equal">
      <formula>"Atteint ou dépasse la cible"</formula>
    </cfRule>
  </conditionalFormatting>
  <conditionalFormatting sqref="N38">
    <cfRule type="cellIs" dxfId="9" priority="9" operator="equal">
      <formula>"Possibilité d’amélioration"</formula>
    </cfRule>
    <cfRule type="cellIs" dxfId="8" priority="10" operator="equal">
      <formula>"Atteint ou dépasse la cible"</formula>
    </cfRule>
  </conditionalFormatting>
  <conditionalFormatting sqref="N43">
    <cfRule type="cellIs" dxfId="7" priority="97" operator="equal">
      <formula>"Opportunity to Improve"</formula>
    </cfRule>
    <cfRule type="cellIs" dxfId="6" priority="98" operator="equal">
      <formula>"Meets or Exceeds Benchmark"</formula>
    </cfRule>
  </conditionalFormatting>
  <conditionalFormatting sqref="N50">
    <cfRule type="cellIs" dxfId="5" priority="5" operator="equal">
      <formula>"Possibilité d’amélioration"</formula>
    </cfRule>
    <cfRule type="cellIs" dxfId="4" priority="6" operator="equal">
      <formula>"Atteint ou dépasse la cible"</formula>
    </cfRule>
  </conditionalFormatting>
  <conditionalFormatting sqref="N51">
    <cfRule type="cellIs" dxfId="3" priority="53" operator="equal">
      <formula>"Opportunity to Improve"</formula>
    </cfRule>
    <cfRule type="cellIs" dxfId="2" priority="64" operator="equal">
      <formula>"Meets/Exceeds Benchmark"</formula>
    </cfRule>
  </conditionalFormatting>
  <conditionalFormatting sqref="N55">
    <cfRule type="cellIs" dxfId="1" priority="1" operator="equal">
      <formula>"Possibilité d’amélioration"</formula>
    </cfRule>
    <cfRule type="cellIs" dxfId="0" priority="2" operator="equal">
      <formula>"Atteint ou dépasse la cible"</formula>
    </cfRule>
  </conditionalFormatting>
  <pageMargins left="0.7" right="0.7" top="0.75" bottom="0.75" header="0.3" footer="0.3"/>
  <pageSetup scale="44" orientation="portrait" r:id="rId1"/>
  <rowBreaks count="1" manualBreakCount="1">
    <brk id="71" max="1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0EA13A-64A2-4C99-88A2-50CD773F6D1C}">
          <x14:formula1>
            <xm:f>'Références régionales'!$B$3:$D$3</xm:f>
          </x14:formula1>
          <xm:sqref>C7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79497-017E-4026-94B6-98068D098F1E}">
  <dimension ref="A1:H63"/>
  <sheetViews>
    <sheetView workbookViewId="0">
      <selection activeCell="E8" sqref="E8"/>
    </sheetView>
  </sheetViews>
  <sheetFormatPr defaultColWidth="8.84375" defaultRowHeight="14.6" x14ac:dyDescent="0.4"/>
  <cols>
    <col min="1" max="1" width="39.3046875" customWidth="1"/>
    <col min="2" max="2" width="15.53515625" customWidth="1"/>
    <col min="3" max="3" width="16.69140625" customWidth="1"/>
    <col min="4" max="4" width="14.3828125" customWidth="1"/>
    <col min="5" max="5" width="24" customWidth="1"/>
  </cols>
  <sheetData>
    <row r="1" spans="1:8" ht="23.15" x14ac:dyDescent="0.6">
      <c r="A1" s="5" t="s">
        <v>94</v>
      </c>
    </row>
    <row r="2" spans="1:8" x14ac:dyDescent="0.4">
      <c r="A2" s="2" t="s">
        <v>68</v>
      </c>
      <c r="H2" t="s">
        <v>69</v>
      </c>
    </row>
    <row r="3" spans="1:8" ht="15.9" x14ac:dyDescent="0.45">
      <c r="B3" s="1" t="s">
        <v>91</v>
      </c>
      <c r="C3" s="1" t="s">
        <v>92</v>
      </c>
      <c r="D3" s="1" t="s">
        <v>70</v>
      </c>
      <c r="E3" s="1" t="s">
        <v>71</v>
      </c>
      <c r="F3" s="2"/>
      <c r="H3" s="6" t="s">
        <v>72</v>
      </c>
    </row>
    <row r="4" spans="1:8" x14ac:dyDescent="0.4">
      <c r="B4" s="1"/>
      <c r="C4" s="1"/>
      <c r="D4" s="1"/>
      <c r="E4" s="18"/>
      <c r="F4" s="2"/>
      <c r="H4" s="24" t="s">
        <v>73</v>
      </c>
    </row>
    <row r="5" spans="1:8" ht="15.9" x14ac:dyDescent="0.45">
      <c r="B5" s="129"/>
      <c r="C5" s="1"/>
      <c r="D5" s="1"/>
      <c r="E5" s="18"/>
      <c r="F5" s="2"/>
      <c r="H5" s="6"/>
    </row>
    <row r="6" spans="1:8" ht="15.9" x14ac:dyDescent="0.45">
      <c r="B6" s="129"/>
      <c r="C6" s="1"/>
      <c r="D6" s="1"/>
      <c r="E6" s="18"/>
      <c r="F6" s="2"/>
      <c r="H6" s="6"/>
    </row>
    <row r="7" spans="1:8" ht="15.9" x14ac:dyDescent="0.45">
      <c r="B7" s="129"/>
      <c r="C7" s="1"/>
      <c r="D7" s="1"/>
      <c r="E7" s="18"/>
      <c r="F7" s="2"/>
      <c r="H7" s="6"/>
    </row>
    <row r="8" spans="1:8" ht="15.9" x14ac:dyDescent="0.45">
      <c r="B8" s="1"/>
      <c r="C8" s="1"/>
      <c r="D8" s="1"/>
      <c r="E8" s="18"/>
      <c r="F8" s="2"/>
      <c r="H8" s="6"/>
    </row>
    <row r="9" spans="1:8" ht="15.9" x14ac:dyDescent="0.45">
      <c r="B9" s="1"/>
      <c r="C9" s="1"/>
      <c r="D9" s="1"/>
      <c r="E9" s="18"/>
      <c r="F9" s="2"/>
      <c r="H9" s="6"/>
    </row>
    <row r="10" spans="1:8" ht="15.9" x14ac:dyDescent="0.45">
      <c r="B10" s="1"/>
      <c r="C10" s="1"/>
      <c r="D10" s="1"/>
      <c r="E10" s="18"/>
      <c r="F10" s="2"/>
      <c r="H10" s="6"/>
    </row>
    <row r="11" spans="1:8" x14ac:dyDescent="0.4">
      <c r="A11" s="1" t="s">
        <v>74</v>
      </c>
      <c r="B11" s="7">
        <v>20.100000000000001</v>
      </c>
      <c r="C11" s="7">
        <v>21.1</v>
      </c>
      <c r="D11" s="7">
        <v>20.399999999999999</v>
      </c>
      <c r="E11" s="19"/>
    </row>
    <row r="12" spans="1:8" x14ac:dyDescent="0.4">
      <c r="A12" s="1"/>
      <c r="B12" s="7"/>
      <c r="C12" s="7"/>
      <c r="D12" s="7"/>
      <c r="E12" s="19"/>
    </row>
    <row r="13" spans="1:8" x14ac:dyDescent="0.4">
      <c r="A13" s="1"/>
      <c r="B13" s="7"/>
      <c r="C13" s="7"/>
      <c r="D13" s="7"/>
      <c r="E13" s="19"/>
    </row>
    <row r="14" spans="1:8" x14ac:dyDescent="0.4">
      <c r="A14" s="1" t="s">
        <v>75</v>
      </c>
      <c r="B14" s="14">
        <f>1-7.6%</f>
        <v>0.92400000000000004</v>
      </c>
      <c r="C14" s="30">
        <f>1-5.6%</f>
        <v>0.94399999999999995</v>
      </c>
      <c r="D14" s="14">
        <v>0.92599999999999993</v>
      </c>
      <c r="E14" s="20"/>
    </row>
    <row r="15" spans="1:8" x14ac:dyDescent="0.4">
      <c r="A15" s="1"/>
      <c r="B15" s="14"/>
      <c r="C15" s="17"/>
      <c r="D15" s="14"/>
      <c r="E15" s="20"/>
    </row>
    <row r="16" spans="1:8" x14ac:dyDescent="0.4">
      <c r="A16" s="1"/>
      <c r="B16" s="14"/>
      <c r="C16" s="17"/>
      <c r="D16" s="14"/>
      <c r="E16" s="20"/>
    </row>
    <row r="17" spans="1:5" x14ac:dyDescent="0.4">
      <c r="A17" s="1" t="s">
        <v>76</v>
      </c>
      <c r="B17" s="7">
        <v>83</v>
      </c>
      <c r="C17" s="7">
        <v>106</v>
      </c>
      <c r="D17" s="7">
        <v>89</v>
      </c>
    </row>
    <row r="18" spans="1:5" x14ac:dyDescent="0.4">
      <c r="A18" s="1"/>
      <c r="B18" s="7"/>
      <c r="C18" s="7"/>
      <c r="D18" s="7"/>
    </row>
    <row r="19" spans="1:5" x14ac:dyDescent="0.4">
      <c r="A19" s="1"/>
      <c r="B19" s="7"/>
      <c r="C19" s="7"/>
      <c r="D19" s="7"/>
    </row>
    <row r="20" spans="1:5" x14ac:dyDescent="0.4">
      <c r="A20" s="1" t="s">
        <v>77</v>
      </c>
      <c r="B20" s="30">
        <v>0.60399999999999998</v>
      </c>
      <c r="C20" s="30">
        <v>0.52</v>
      </c>
      <c r="D20" s="30">
        <v>0.57999999999999996</v>
      </c>
      <c r="E20" s="21"/>
    </row>
    <row r="21" spans="1:5" x14ac:dyDescent="0.4">
      <c r="A21" s="1" t="s">
        <v>78</v>
      </c>
      <c r="B21" s="30">
        <v>0.254</v>
      </c>
      <c r="C21" s="30">
        <v>0.29399999999999998</v>
      </c>
      <c r="D21" s="30">
        <v>0.26400000000000001</v>
      </c>
      <c r="E21" s="21"/>
    </row>
    <row r="22" spans="1:5" x14ac:dyDescent="0.4">
      <c r="A22" s="1" t="s">
        <v>79</v>
      </c>
      <c r="B22" s="30">
        <v>0.10199999999999999</v>
      </c>
      <c r="C22" s="30">
        <v>0.109</v>
      </c>
      <c r="D22" s="30">
        <v>0.10299999999999999</v>
      </c>
      <c r="E22" s="21"/>
    </row>
    <row r="23" spans="1:5" x14ac:dyDescent="0.4">
      <c r="A23" s="1" t="s">
        <v>80</v>
      </c>
      <c r="B23" s="30">
        <v>3.9E-2</v>
      </c>
      <c r="C23" s="30">
        <v>7.6999999999999999E-2</v>
      </c>
      <c r="D23" s="30">
        <v>4.8000000000000001E-2</v>
      </c>
      <c r="E23" s="21"/>
    </row>
    <row r="25" spans="1:5" x14ac:dyDescent="0.4">
      <c r="A25" s="1" t="s">
        <v>81</v>
      </c>
      <c r="B25" s="15">
        <v>1.01E-2</v>
      </c>
      <c r="C25" s="16">
        <v>1.01E-2</v>
      </c>
      <c r="D25" s="16">
        <v>1.01E-2</v>
      </c>
      <c r="E25" s="20"/>
    </row>
    <row r="28" spans="1:5" x14ac:dyDescent="0.4">
      <c r="A28" s="1" t="s">
        <v>82</v>
      </c>
      <c r="B28" s="30">
        <v>0.89700000000000002</v>
      </c>
      <c r="C28" s="30">
        <v>0.89900000000000002</v>
      </c>
      <c r="D28" s="30">
        <v>0.89700000000000002</v>
      </c>
      <c r="E28" s="20"/>
    </row>
    <row r="29" spans="1:5" x14ac:dyDescent="0.4">
      <c r="A29" s="1"/>
      <c r="B29" s="16"/>
      <c r="C29" s="16"/>
      <c r="D29" s="16"/>
      <c r="E29" s="20"/>
    </row>
    <row r="30" spans="1:5" x14ac:dyDescent="0.4">
      <c r="A30" s="1"/>
      <c r="B30" s="16"/>
      <c r="C30" s="16"/>
      <c r="D30" s="16"/>
      <c r="E30" s="20"/>
    </row>
    <row r="33" spans="1:5" x14ac:dyDescent="0.4">
      <c r="A33" s="1" t="s">
        <v>83</v>
      </c>
      <c r="B33" s="30">
        <v>2.1999999999999999E-2</v>
      </c>
      <c r="C33" s="30">
        <v>2.4E-2</v>
      </c>
      <c r="D33" s="30">
        <v>2.1999999999999999E-2</v>
      </c>
    </row>
    <row r="34" spans="1:5" x14ac:dyDescent="0.4">
      <c r="B34" s="27"/>
      <c r="C34" s="27"/>
      <c r="D34" s="27"/>
    </row>
    <row r="35" spans="1:5" x14ac:dyDescent="0.4">
      <c r="B35" s="27"/>
      <c r="C35" s="27"/>
      <c r="D35" s="27"/>
    </row>
    <row r="36" spans="1:5" x14ac:dyDescent="0.4">
      <c r="A36" s="1" t="s">
        <v>84</v>
      </c>
      <c r="B36" s="30">
        <v>2.4E-2</v>
      </c>
      <c r="C36" s="30">
        <v>2.8000000000000001E-2</v>
      </c>
      <c r="D36" s="30">
        <v>2.5000000000000001E-2</v>
      </c>
      <c r="E36" s="20"/>
    </row>
    <row r="37" spans="1:5" x14ac:dyDescent="0.4">
      <c r="A37" s="1"/>
    </row>
    <row r="38" spans="1:5" x14ac:dyDescent="0.4">
      <c r="D38" s="16"/>
    </row>
    <row r="39" spans="1:5" ht="29.15" x14ac:dyDescent="0.4">
      <c r="A39" s="26" t="s">
        <v>85</v>
      </c>
      <c r="B39" s="25">
        <f>100*B28*(1-B33)*(1-B36)/100</f>
        <v>0.85621161600000006</v>
      </c>
      <c r="C39" s="25">
        <f t="shared" ref="C39:D39" si="0">100*C28*(1-C33)*(1-C36)/100</f>
        <v>0.85285612799999999</v>
      </c>
      <c r="D39" s="25">
        <f t="shared" si="0"/>
        <v>0.85533435000000002</v>
      </c>
      <c r="E39" s="29" t="s">
        <v>86</v>
      </c>
    </row>
    <row r="44" spans="1:5" x14ac:dyDescent="0.4">
      <c r="A44" s="1" t="s">
        <v>87</v>
      </c>
      <c r="B44" s="7">
        <v>573</v>
      </c>
      <c r="C44" s="7">
        <v>590</v>
      </c>
      <c r="D44" s="7">
        <v>577</v>
      </c>
    </row>
    <row r="45" spans="1:5" x14ac:dyDescent="0.4">
      <c r="A45" s="1"/>
      <c r="B45" s="7"/>
      <c r="C45" s="7"/>
      <c r="D45" s="7"/>
    </row>
    <row r="46" spans="1:5" x14ac:dyDescent="0.4">
      <c r="A46" s="1"/>
      <c r="B46" s="7"/>
      <c r="C46" s="7"/>
      <c r="D46" s="7"/>
    </row>
    <row r="49" spans="1:5" x14ac:dyDescent="0.4">
      <c r="A49" s="1" t="s">
        <v>88</v>
      </c>
      <c r="B49" s="7">
        <v>211</v>
      </c>
      <c r="C49" s="7">
        <v>226</v>
      </c>
      <c r="D49" s="7">
        <v>215</v>
      </c>
    </row>
    <row r="51" spans="1:5" x14ac:dyDescent="0.4">
      <c r="A51" s="1" t="s">
        <v>89</v>
      </c>
      <c r="B51" s="7">
        <v>557</v>
      </c>
      <c r="C51" s="7">
        <v>546</v>
      </c>
      <c r="D51" s="7">
        <v>554</v>
      </c>
      <c r="E51" s="22"/>
    </row>
    <row r="52" spans="1:5" x14ac:dyDescent="0.4">
      <c r="A52" s="1"/>
      <c r="B52" s="7"/>
      <c r="C52" s="7"/>
      <c r="D52" s="7"/>
      <c r="E52" s="22"/>
    </row>
    <row r="53" spans="1:5" x14ac:dyDescent="0.4">
      <c r="A53" s="1"/>
      <c r="B53" s="7"/>
      <c r="C53" s="7"/>
      <c r="D53" s="7"/>
      <c r="E53" s="22"/>
    </row>
    <row r="54" spans="1:5" x14ac:dyDescent="0.4">
      <c r="A54" s="1"/>
      <c r="B54" s="7"/>
      <c r="C54" s="7"/>
      <c r="D54" s="7"/>
      <c r="E54" s="22"/>
    </row>
    <row r="56" spans="1:5" x14ac:dyDescent="0.4">
      <c r="A56" s="1" t="s">
        <v>90</v>
      </c>
      <c r="B56" s="30">
        <v>0.41699999999999998</v>
      </c>
      <c r="C56" s="30">
        <v>0.41</v>
      </c>
      <c r="D56" s="30">
        <v>0.41499999999999998</v>
      </c>
      <c r="E56" s="23"/>
    </row>
    <row r="60" spans="1:5" x14ac:dyDescent="0.4">
      <c r="B60" s="25"/>
      <c r="C60" s="25"/>
      <c r="D60" s="25"/>
    </row>
    <row r="61" spans="1:5" x14ac:dyDescent="0.4">
      <c r="B61" s="27"/>
      <c r="C61" s="27"/>
      <c r="D61" s="27"/>
    </row>
    <row r="62" spans="1:5" x14ac:dyDescent="0.4">
      <c r="B62" s="28"/>
      <c r="C62" s="28"/>
      <c r="D62" s="28"/>
    </row>
    <row r="63" spans="1:5" x14ac:dyDescent="0.4">
      <c r="B63" s="21"/>
      <c r="C63" s="21"/>
      <c r="D63" s="21"/>
    </row>
  </sheetData>
  <hyperlinks>
    <hyperlink ref="H4" r:id="rId1" xr:uid="{CFCA1BF1-C89A-47FA-8D30-8274E9A2B4A2}"/>
  </hyperlinks>
  <pageMargins left="0.7" right="0.7" top="0.75" bottom="0.75" header="0.3" footer="0.3"/>
  <pageSetup scale="57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e526d9-6600-41fe-ac9f-b553f9b8b298">
      <Terms xmlns="http://schemas.microsoft.com/office/infopath/2007/PartnerControls"/>
    </lcf76f155ced4ddcb4097134ff3c332f>
    <TaxCatchAll xmlns="251cae61-8135-4a88-bc5f-8b47aaccd9f5" xsi:nil="true"/>
    <MediaLengthInSeconds xmlns="4de526d9-6600-41fe-ac9f-b553f9b8b29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1157D3B8F73946A976B4BF8D028BA1" ma:contentTypeVersion="19" ma:contentTypeDescription="Create a new document." ma:contentTypeScope="" ma:versionID="2a705ce37d5452bae883b8c332f1d148">
  <xsd:schema xmlns:xsd="http://www.w3.org/2001/XMLSchema" xmlns:xs="http://www.w3.org/2001/XMLSchema" xmlns:p="http://schemas.microsoft.com/office/2006/metadata/properties" xmlns:ns2="4de526d9-6600-41fe-ac9f-b553f9b8b298" xmlns:ns3="251cae61-8135-4a88-bc5f-8b47aaccd9f5" targetNamespace="http://schemas.microsoft.com/office/2006/metadata/properties" ma:root="true" ma:fieldsID="3e9fbdc7c70dc0caceaacef92afc51e1" ns2:_="" ns3:_="">
    <xsd:import namespace="4de526d9-6600-41fe-ac9f-b553f9b8b298"/>
    <xsd:import namespace="251cae61-8135-4a88-bc5f-8b47aaccd9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526d9-6600-41fe-ac9f-b553f9b8b2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8d63e09-3cba-41a6-87ff-e409971812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cae61-8135-4a88-bc5f-8b47aaccd9f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d2ea1c9-9b27-45a1-b808-2172d706383a}" ma:internalName="TaxCatchAll" ma:showField="CatchAllData" ma:web="251cae61-8135-4a88-bc5f-8b47aaccd9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1C7A26-340D-42A3-A797-824EFDBE344C}">
  <ds:schemaRefs>
    <ds:schemaRef ds:uri="http://schemas.microsoft.com/office/2006/metadata/properties"/>
    <ds:schemaRef ds:uri="http://schemas.microsoft.com/office/infopath/2007/PartnerControls"/>
    <ds:schemaRef ds:uri="4de526d9-6600-41fe-ac9f-b553f9b8b298"/>
    <ds:schemaRef ds:uri="251cae61-8135-4a88-bc5f-8b47aaccd9f5"/>
  </ds:schemaRefs>
</ds:datastoreItem>
</file>

<file path=customXml/itemProps2.xml><?xml version="1.0" encoding="utf-8"?>
<ds:datastoreItem xmlns:ds="http://schemas.openxmlformats.org/officeDocument/2006/customXml" ds:itemID="{9D056376-78A3-4D50-958C-1E4714590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e526d9-6600-41fe-ac9f-b553f9b8b298"/>
    <ds:schemaRef ds:uri="251cae61-8135-4a88-bc5f-8b47aaccd9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E01E4F-627C-48F3-81CE-CF913E6CBC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Indicateurs de production</vt:lpstr>
      <vt:lpstr>Références régionales</vt:lpstr>
      <vt:lpstr>'Indicateurs de production'!Print_Area</vt:lpstr>
    </vt:vector>
  </TitlesOfParts>
  <Manager/>
  <Company>University of Saskatchewan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Larson, Kathy</dc:creator>
  <cp:keywords/>
  <dc:description/>
  <cp:lastModifiedBy>Leah Rodvang</cp:lastModifiedBy>
  <cp:revision/>
  <dcterms:created xsi:type="dcterms:W3CDTF">2019-02-22T14:59:19Z</dcterms:created>
  <dcterms:modified xsi:type="dcterms:W3CDTF">2026-09-21T16:25:55Z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0x0101005A1157D3B8F73946A976B4BF8D028BA1</vt:lpwstr>
  </property>
  <property fmtid="{D5CDD505-2E9C-101B-9397-08002B2CF9AE}" pid="3" name="Order">
    <vt:r8>87600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