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ctrlProps/ctrlProp6.xml" ContentType="application/vnd.ms-excel.controlproperties+xml"/>
  <Override PartName="/xl/ctrlProps/ctrlProp7.xml" ContentType="application/vnd.ms-excel.controlproperties+xml"/>
  <Override PartName="/xl/ctrlProps/ctrlProp8.xml" ContentType="application/vnd.ms-excel.controlproperties+xml"/>
  <Override PartName="/xl/ctrlProps/ctrlProp9.xml" ContentType="application/vnd.ms-excel.controlproperties+xml"/>
  <Override PartName="/xl/ctrlProps/ctrlProp10.xml" ContentType="application/vnd.ms-excel.controlproperties+xml"/>
  <Override PartName="/xl/ctrlProps/ctrlProp11.xml" ContentType="application/vnd.ms-excel.controlproperties+xml"/>
  <Override PartName="/xl/ctrlProps/ctrlProp12.xml" ContentType="application/vnd.ms-excel.controlproperties+xml"/>
  <Override PartName="/xl/ctrlProps/ctrlProp13.xml" ContentType="application/vnd.ms-excel.controlproperties+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charts/chart2.xml" ContentType="application/vnd.openxmlformats-officedocument.drawingml.chart+xml"/>
  <Override PartName="/xl/charts/style2.xml" ContentType="application/vnd.ms-office.chartstyle+xml"/>
  <Override PartName="/xl/charts/colors2.xml" ContentType="application/vnd.ms-office.chartcolorstyle+xml"/>
  <Override PartName="/xl/charts/chart3.xml" ContentType="application/vnd.openxmlformats-officedocument.drawingml.chart+xml"/>
  <Override PartName="/xl/charts/style3.xml" ContentType="application/vnd.ms-office.chartstyle+xml"/>
  <Override PartName="/xl/charts/colors3.xml" ContentType="application/vnd.ms-office.chartcolorstyle+xml"/>
  <Override PartName="/xl/charts/chart4.xml" ContentType="application/vnd.openxmlformats-officedocument.drawingml.chart+xml"/>
  <Override PartName="/xl/charts/style4.xml" ContentType="application/vnd.ms-office.chartstyle+xml"/>
  <Override PartName="/xl/charts/colors4.xml" ContentType="application/vnd.ms-office.chartcolorstyle+xml"/>
  <Override PartName="/xl/drawings/drawing2.xml" ContentType="application/vnd.openxmlformats-officedocument.drawing+xml"/>
  <Override PartName="/xl/ctrlProps/ctrlProp14.xml" ContentType="application/vnd.ms-excel.controlproperties+xml"/>
  <Override PartName="/xl/ctrlProps/ctrlProp15.xml" ContentType="application/vnd.ms-excel.controlproperties+xml"/>
  <Override PartName="/xl/ctrlProps/ctrlProp16.xml" ContentType="application/vnd.ms-excel.controlproperties+xml"/>
  <Override PartName="/xl/ctrlProps/ctrlProp17.xml" ContentType="application/vnd.ms-excel.controlproperties+xml"/>
  <Override PartName="/xl/ctrlProps/ctrlProp18.xml" ContentType="application/vnd.ms-excel.controlproperties+xml"/>
  <Override PartName="/xl/ctrlProps/ctrlProp19.xml" ContentType="application/vnd.ms-excel.controlproperties+xml"/>
  <Override PartName="/xl/ctrlProps/ctrlProp20.xml" ContentType="application/vnd.ms-excel.controlproperties+xml"/>
  <Override PartName="/xl/ctrlProps/ctrlProp21.xml" ContentType="application/vnd.ms-excel.controlproperties+xml"/>
  <Override PartName="/xl/ctrlProps/ctrlProp22.xml" ContentType="application/vnd.ms-excel.controlproperties+xml"/>
  <Override PartName="/xl/ctrlProps/ctrlProp23.xml" ContentType="application/vnd.ms-excel.controlproperties+xml"/>
  <Override PartName="/xl/ctrlProps/ctrlProp24.xml" ContentType="application/vnd.ms-excel.controlproperties+xml"/>
  <Override PartName="/xl/ctrlProps/ctrlProp25.xml" ContentType="application/vnd.ms-excel.controlproperties+xml"/>
  <Override PartName="/xl/ctrlProps/ctrlProp26.xml" ContentType="application/vnd.ms-excel.controlproperties+xml"/>
  <Override PartName="/xl/ctrlProps/ctrlProp27.xml" ContentType="application/vnd.ms-excel.controlproperties+xml"/>
  <Override PartName="/xl/ctrlProps/ctrlProp28.xml" ContentType="application/vnd.ms-excel.controlproperties+xml"/>
  <Override PartName="/xl/ctrlProps/ctrlProp29.xml" ContentType="application/vnd.ms-excel.controlproperties+xml"/>
  <Override PartName="/xl/ctrlProps/ctrlProp30.xml" ContentType="application/vnd.ms-excel.controlproperties+xml"/>
  <Override PartName="/xl/charts/chart5.xml" ContentType="application/vnd.openxmlformats-officedocument.drawingml.chart+xml"/>
  <Override PartName="/xl/charts/style5.xml" ContentType="application/vnd.ms-office.chartstyle+xml"/>
  <Override PartName="/xl/charts/colors5.xml" ContentType="application/vnd.ms-office.chartcolorstyle+xml"/>
  <Override PartName="/xl/charts/chart6.xml" ContentType="application/vnd.openxmlformats-officedocument.drawingml.chart+xml"/>
  <Override PartName="/xl/charts/style6.xml" ContentType="application/vnd.ms-office.chartstyle+xml"/>
  <Override PartName="/xl/charts/colors6.xml" ContentType="application/vnd.ms-office.chartcolorstyle+xml"/>
  <Override PartName="/xl/charts/chart7.xml" ContentType="application/vnd.openxmlformats-officedocument.drawingml.chart+xml"/>
  <Override PartName="/xl/charts/style7.xml" ContentType="application/vnd.ms-office.chartstyle+xml"/>
  <Override PartName="/xl/charts/colors7.xml" ContentType="application/vnd.ms-office.chartcolorstyle+xml"/>
  <Override PartName="/xl/charts/chart8.xml" ContentType="application/vnd.openxmlformats-officedocument.drawingml.chart+xml"/>
  <Override PartName="/xl/charts/style8.xml" ContentType="application/vnd.ms-office.chartstyle+xml"/>
  <Override PartName="/xl/charts/colors8.xml" ContentType="application/vnd.ms-office.chartcolorstyle+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Metadata/LabelInfo.xml" ContentType="application/vnd.ms-office.classificationlabel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5" Type="http://schemas.microsoft.com/office/2020/02/relationships/classificationlabels" Target="docMetadata/LabelInfo.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908"/>
  <workbookPr filterPrivacy="1" codeName="ThisWorkbook"/>
  <xr:revisionPtr revIDLastSave="0" documentId="8_{1E96D894-5EF1-49E9-893F-CCBD3692CD4C}" xr6:coauthVersionLast="47" xr6:coauthVersionMax="47" xr10:uidLastSave="{00000000-0000-0000-0000-000000000000}"/>
  <bookViews>
    <workbookView xWindow="28680" yWindow="-120" windowWidth="29040" windowHeight="15720" tabRatio="737" firstSheet="1" activeTab="1" xr2:uid="{00000000-000D-0000-FFFF-FFFF00000000}"/>
  </bookViews>
  <sheets>
    <sheet name="Cow-calf Interface" sheetId="7" r:id="rId1"/>
    <sheet name="Yearling Grasser Interface" sheetId="13" r:id="rId2"/>
  </sheets>
  <definedNames>
    <definedName name="Pairs">#REF!</definedName>
    <definedName name="_xlnm.Print_Area" localSheetId="1">'Yearling Grasser Interface'!$A$1:$L$118</definedName>
    <definedName name="Steers">#REF!</definedName>
  </definedNames>
  <calcPr calcId="191028"/>
  <fileRecoveryPr autoRecover="0"/>
  <extLst>
    <ext xmlns:x14="http://schemas.microsoft.com/office/spreadsheetml/2009/9/main" uri="{79F54976-1DA5-4618-B147-4CDE4B953A38}">
      <x14:workbookPr defaultImageDpi="32767"/>
    </ex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mx="http://schemas.microsoft.com/office/mac/excel/2008/main" uri="{7523E5D3-25F3-A5E0-1632-64F254C22452}">
      <mx:ArchID Flags="2"/>
    </ext>
  </extLst>
</workbook>
</file>

<file path=xl/calcChain.xml><?xml version="1.0" encoding="utf-8"?>
<calcChain xmlns="http://schemas.openxmlformats.org/spreadsheetml/2006/main">
  <c r="C84" i="13" l="1"/>
  <c r="C83" i="13"/>
  <c r="C82" i="13"/>
  <c r="C81" i="13"/>
  <c r="C80" i="13"/>
  <c r="C79" i="13"/>
  <c r="C81" i="7"/>
  <c r="C80" i="7"/>
  <c r="C79" i="7"/>
  <c r="C78" i="7"/>
  <c r="U30" i="13" l="1"/>
  <c r="E32" i="13"/>
  <c r="P51" i="13"/>
  <c r="P47" i="13"/>
  <c r="C9" i="13"/>
  <c r="C9" i="7"/>
  <c r="T30" i="13"/>
  <c r="E78" i="7"/>
  <c r="D78" i="7"/>
  <c r="R51" i="13"/>
  <c r="Q51" i="13"/>
  <c r="R50" i="13"/>
  <c r="R49" i="13"/>
  <c r="Q49" i="13"/>
  <c r="R47" i="13"/>
  <c r="Q47" i="13"/>
  <c r="O51" i="13"/>
  <c r="P50" i="13"/>
  <c r="O47" i="13"/>
  <c r="P49" i="13"/>
  <c r="O49" i="13"/>
  <c r="S30" i="13"/>
  <c r="Q30" i="13"/>
  <c r="U34" i="13"/>
  <c r="S34" i="13"/>
  <c r="Q34" i="13"/>
  <c r="V34" i="13"/>
  <c r="R34" i="13"/>
  <c r="T34" i="13"/>
  <c r="P34" i="13"/>
  <c r="V33" i="13"/>
  <c r="T33" i="13"/>
  <c r="R33" i="13"/>
  <c r="P33" i="13"/>
  <c r="V32" i="13"/>
  <c r="R32" i="13"/>
  <c r="T32" i="13"/>
  <c r="U32" i="13"/>
  <c r="S32" i="13"/>
  <c r="Q32" i="13"/>
  <c r="P32" i="13"/>
  <c r="V30" i="13"/>
  <c r="R30" i="13"/>
  <c r="P30" i="13"/>
  <c r="O30" i="13"/>
  <c r="O34" i="13"/>
  <c r="O32" i="13"/>
  <c r="M50" i="7"/>
  <c r="K50" i="7"/>
  <c r="L50" i="7"/>
  <c r="J50" i="7"/>
  <c r="M49" i="7"/>
  <c r="K49" i="7"/>
  <c r="M48" i="7"/>
  <c r="L48" i="7"/>
  <c r="K48" i="7"/>
  <c r="J48" i="7"/>
  <c r="L46" i="7"/>
  <c r="J46" i="7"/>
  <c r="M46" i="7"/>
  <c r="K46" i="7"/>
  <c r="M34" i="7"/>
  <c r="L34" i="7"/>
  <c r="M33" i="7"/>
  <c r="M32" i="7"/>
  <c r="L32" i="7"/>
  <c r="M30" i="7"/>
  <c r="L30" i="7"/>
  <c r="K34" i="7"/>
  <c r="J34" i="7"/>
  <c r="K33" i="7"/>
  <c r="K32" i="7"/>
  <c r="J32" i="7"/>
  <c r="K30" i="7"/>
  <c r="J30" i="7"/>
  <c r="D82" i="13"/>
  <c r="E51" i="13"/>
  <c r="E50" i="13"/>
  <c r="Q50" i="13" s="1"/>
  <c r="E49" i="13"/>
  <c r="D84" i="13"/>
  <c r="D83" i="13"/>
  <c r="D81" i="13"/>
  <c r="D80" i="13"/>
  <c r="D79" i="13"/>
  <c r="K32" i="13"/>
  <c r="H32" i="13"/>
  <c r="B49" i="13"/>
  <c r="B32" i="13"/>
  <c r="E50" i="7"/>
  <c r="E49" i="7"/>
  <c r="L49" i="7" s="1"/>
  <c r="E48" i="7"/>
  <c r="D81" i="7"/>
  <c r="B48" i="7"/>
  <c r="E32" i="7"/>
  <c r="B32" i="7"/>
  <c r="D80" i="7"/>
  <c r="D79" i="7"/>
  <c r="D73" i="13"/>
  <c r="D74" i="13" s="1"/>
  <c r="C73" i="13"/>
  <c r="C74" i="13" s="1"/>
  <c r="D70" i="13"/>
  <c r="D71" i="13" s="1"/>
  <c r="C70" i="13"/>
  <c r="E68" i="13"/>
  <c r="B50" i="7"/>
  <c r="E34" i="7"/>
  <c r="B34" i="7"/>
  <c r="K34" i="13"/>
  <c r="H34" i="13"/>
  <c r="B51" i="13"/>
  <c r="B34" i="13"/>
  <c r="E34" i="13"/>
  <c r="K33" i="13"/>
  <c r="U33" i="13" s="1"/>
  <c r="H33" i="13"/>
  <c r="S33" i="13" s="1"/>
  <c r="B50" i="13"/>
  <c r="O50" i="13" s="1"/>
  <c r="E33" i="13"/>
  <c r="Q33" i="13" s="1"/>
  <c r="B33" i="13"/>
  <c r="O33" i="13" s="1"/>
  <c r="B49" i="7"/>
  <c r="J49" i="7" s="1"/>
  <c r="E33" i="7"/>
  <c r="L33" i="7" s="1"/>
  <c r="B33" i="7"/>
  <c r="J33" i="7" s="1"/>
  <c r="D67" i="7"/>
  <c r="B69" i="7"/>
  <c r="C69" i="7"/>
  <c r="E53" i="13" l="1"/>
  <c r="B82" i="13" s="1"/>
  <c r="B36" i="13"/>
  <c r="B53" i="13"/>
  <c r="E36" i="13"/>
  <c r="K36" i="13"/>
  <c r="K39" i="13" s="1"/>
  <c r="E52" i="7"/>
  <c r="B81" i="7" s="1"/>
  <c r="B52" i="7"/>
  <c r="H36" i="13"/>
  <c r="H39" i="13" s="1"/>
  <c r="E36" i="7"/>
  <c r="B36" i="7"/>
  <c r="B78" i="7" s="1"/>
  <c r="E74" i="13"/>
  <c r="E84" i="13" s="1"/>
  <c r="E70" i="13"/>
  <c r="E73" i="13"/>
  <c r="C71" i="13"/>
  <c r="E71" i="13" s="1"/>
  <c r="E82" i="13" s="1"/>
  <c r="D69" i="7"/>
  <c r="B71" i="7"/>
  <c r="B39" i="13" l="1"/>
  <c r="B79" i="13"/>
  <c r="E56" i="13"/>
  <c r="H82" i="13" s="1"/>
  <c r="E55" i="7"/>
  <c r="B56" i="13"/>
  <c r="F82" i="13"/>
  <c r="E39" i="13"/>
  <c r="E83" i="13"/>
  <c r="B84" i="13"/>
  <c r="B83" i="13"/>
  <c r="E79" i="13"/>
  <c r="E80" i="13"/>
  <c r="E81" i="13"/>
  <c r="F79" i="13" l="1"/>
  <c r="G79" i="13"/>
  <c r="G82" i="13"/>
  <c r="H79" i="13"/>
  <c r="F83" i="13"/>
  <c r="H83" i="13"/>
  <c r="G83" i="13"/>
  <c r="G84" i="13"/>
  <c r="H84" i="13"/>
  <c r="F84" i="13"/>
  <c r="B80" i="13"/>
  <c r="B81" i="13"/>
  <c r="F81" i="13" l="1"/>
  <c r="H81" i="13"/>
  <c r="G81" i="13"/>
  <c r="F80" i="13"/>
  <c r="H80" i="13"/>
  <c r="G80" i="13"/>
  <c r="B55" i="7" l="1"/>
  <c r="E39" i="7"/>
  <c r="C71" i="7"/>
  <c r="D71" i="7" s="1"/>
  <c r="B39" i="7" l="1"/>
  <c r="B80" i="7"/>
  <c r="B79" i="7"/>
  <c r="D72" i="7"/>
  <c r="B72" i="7"/>
  <c r="C72" i="7"/>
  <c r="H78" i="7" l="1"/>
  <c r="E81" i="7"/>
  <c r="E79" i="7"/>
  <c r="H79" i="7" s="1"/>
  <c r="E80" i="7"/>
  <c r="H80" i="7" s="1"/>
  <c r="G78" i="7" l="1"/>
  <c r="F78" i="7"/>
  <c r="F81" i="7"/>
  <c r="G81" i="7"/>
  <c r="H81" i="7"/>
  <c r="G80" i="7"/>
  <c r="F80" i="7"/>
  <c r="G79" i="7"/>
  <c r="F79" i="7"/>
</calcChain>
</file>

<file path=xl/sharedStrings.xml><?xml version="1.0" encoding="utf-8"?>
<sst xmlns="http://schemas.openxmlformats.org/spreadsheetml/2006/main" count="275" uniqueCount="107">
  <si>
    <t>Water Systems Cost-Benefit Calculator</t>
  </si>
  <si>
    <t>Instruction: Enter value in yellow cells, other cells are formula driven and have been protected to avoid accidental changes/deletions</t>
  </si>
  <si>
    <t>Producer Information - Cow/Calf</t>
  </si>
  <si>
    <r>
      <t xml:space="preserve">Peak daily water use per cow-calf pair
(Imperial gallons per day)
</t>
    </r>
    <r>
      <rPr>
        <i/>
        <sz val="11"/>
        <color theme="1"/>
        <rFont val="Calibri"/>
        <family val="2"/>
        <scheme val="minor"/>
      </rPr>
      <t>e.g. A 1300 lb cow/calf pair needs 12-24 gallons per day. The high number is for peak demand on hot summer days above 25°C.</t>
    </r>
  </si>
  <si>
    <t>Use Alberta Agriculture's Online Calculator to Estimate Total Water Need</t>
  </si>
  <si>
    <t>What is your herd size for this site?
(# of cow-calf pairs)</t>
  </si>
  <si>
    <t>Total estimated volume needed 
(Imperial gallons per day)</t>
  </si>
  <si>
    <t>Projected Sale Price for Calves 
($/lb)</t>
  </si>
  <si>
    <t>Water System Information</t>
  </si>
  <si>
    <t>Well</t>
  </si>
  <si>
    <r>
      <t xml:space="preserve">Do you need a new well(s) for any of type the water systems below? 
</t>
    </r>
    <r>
      <rPr>
        <sz val="11"/>
        <rFont val="Calibri"/>
        <family val="2"/>
        <scheme val="minor"/>
      </rPr>
      <t>(check the box if yes)</t>
    </r>
  </si>
  <si>
    <t>If don't need a well, skip the next question.</t>
  </si>
  <si>
    <r>
      <rPr>
        <b/>
        <sz val="11"/>
        <rFont val="Calibri"/>
        <family val="2"/>
        <scheme val="minor"/>
      </rPr>
      <t>If yes, how much does a new well cost?</t>
    </r>
    <r>
      <rPr>
        <sz val="11"/>
        <rFont val="Calibri"/>
        <family val="2"/>
        <scheme val="minor"/>
      </rPr>
      <t xml:space="preserve"> 
</t>
    </r>
    <r>
      <rPr>
        <i/>
        <sz val="11"/>
        <rFont val="Calibri"/>
        <family val="2"/>
        <scheme val="minor"/>
      </rPr>
      <t>(check the box to use default price 
or enter your number in the yellow cell)</t>
    </r>
  </si>
  <si>
    <t>Trough</t>
  </si>
  <si>
    <r>
      <t xml:space="preserve">How much does a trough cost ?
</t>
    </r>
    <r>
      <rPr>
        <i/>
        <sz val="11"/>
        <color theme="1"/>
        <rFont val="Calibri"/>
        <family val="2"/>
        <scheme val="minor"/>
      </rPr>
      <t>(check the box to use default price for a 525 gallon portable trough 
or enter your cost in the yellow cell)</t>
    </r>
  </si>
  <si>
    <t>Storage Tank</t>
  </si>
  <si>
    <t>The storage tank is a separate item if you want one day's worth of water available to the trough.</t>
  </si>
  <si>
    <t>Do you need to buy and install a  storage tank for any of type the water systems below?</t>
  </si>
  <si>
    <t>If don't need a storage tank, skip the next question.</t>
  </si>
  <si>
    <r>
      <rPr>
        <b/>
        <sz val="11"/>
        <color theme="1"/>
        <rFont val="Calibri"/>
        <family val="2"/>
        <scheme val="minor"/>
      </rPr>
      <t xml:space="preserve">If yes, how much does it cost to buy and install a storage tank? </t>
    </r>
    <r>
      <rPr>
        <sz val="11"/>
        <color theme="1"/>
        <rFont val="Calibri"/>
        <family val="2"/>
        <scheme val="minor"/>
      </rPr>
      <t xml:space="preserve">
</t>
    </r>
    <r>
      <rPr>
        <i/>
        <sz val="11"/>
        <color theme="1"/>
        <rFont val="Calibri"/>
        <family val="2"/>
        <scheme val="minor"/>
      </rPr>
      <t>(check the box to use default price for a 2500 gallon storage tank
or enter your cost in the yellow cell)</t>
    </r>
  </si>
  <si>
    <t>Estimated Initial Costs of Watering Systems</t>
  </si>
  <si>
    <r>
      <t xml:space="preserve">- Prices for the well, trough, and storage tank are automatically populated from the Water System Information section above.
- If a well or storage tank is marked as not needed in any water system, it will not appear in this section.
- Enter the required units for the pump, pipe, well, trough, and storage tank. If any of these are not needed for a specific system, enter 0 unit.
Note: The cost of water systems, particularly pipeline systems, can vary widely based on factors such as the type of water source, distance between water source and endpoint, number of livestock being supplied, topography, and other considerations. 
</t>
    </r>
    <r>
      <rPr>
        <b/>
        <i/>
        <u/>
        <sz val="12"/>
        <color theme="7"/>
        <rFont val="Calibri"/>
        <family val="2"/>
        <scheme val="minor"/>
      </rPr>
      <t>It is recommended to input values customized to your specific situation.</t>
    </r>
  </si>
  <si>
    <t>These columns (J-M) will be hidden in the final version.</t>
  </si>
  <si>
    <t>A Single Watering Point, without pipeline for distribution</t>
  </si>
  <si>
    <t>Final Numbers Used</t>
  </si>
  <si>
    <t>Windmill Pump System</t>
  </si>
  <si>
    <t xml:space="preserve">Solar-powered Pump System </t>
  </si>
  <si>
    <t>Solar-powered Pump System</t>
  </si>
  <si>
    <t>Price ($/unit)</t>
  </si>
  <si>
    <t>Units</t>
  </si>
  <si>
    <t>Price</t>
  </si>
  <si>
    <t>Unit</t>
  </si>
  <si>
    <r>
      <rPr>
        <b/>
        <sz val="11"/>
        <color theme="1"/>
        <rFont val="Calibri"/>
        <family val="2"/>
        <scheme val="minor"/>
      </rPr>
      <t>Windmill Pump</t>
    </r>
    <r>
      <rPr>
        <sz val="11"/>
        <color theme="1"/>
        <rFont val="Calibri"/>
        <family val="2"/>
        <scheme val="minor"/>
      </rPr>
      <t xml:space="preserve">
(incl. windmill, steel tower, plastic pipe, windmill pump cylinder and battery)
</t>
    </r>
    <r>
      <rPr>
        <i/>
        <sz val="10"/>
        <color theme="1"/>
        <rFont val="Calibri"/>
        <family val="2"/>
        <scheme val="minor"/>
      </rPr>
      <t>(check the box to use default price or enter your own numbers in the yellow cells)</t>
    </r>
  </si>
  <si>
    <r>
      <rPr>
        <b/>
        <sz val="11"/>
        <color theme="1"/>
        <rFont val="Calibri"/>
        <family val="2"/>
        <scheme val="minor"/>
      </rPr>
      <t>Solar-powered Pump</t>
    </r>
    <r>
      <rPr>
        <sz val="11"/>
        <color theme="1"/>
        <rFont val="Calibri"/>
        <family val="2"/>
        <scheme val="minor"/>
      </rPr>
      <t xml:space="preserve">
(incl. solar panel, pump, plastic pipe, battery and miscellaneous hardware)
</t>
    </r>
    <r>
      <rPr>
        <i/>
        <sz val="10"/>
        <color theme="1"/>
        <rFont val="Calibri"/>
        <family val="2"/>
        <scheme val="minor"/>
      </rPr>
      <t>(check the box to use default price or enter your own numbers in the yellow cells)</t>
    </r>
  </si>
  <si>
    <r>
      <t xml:space="preserve">Other Costs </t>
    </r>
    <r>
      <rPr>
        <sz val="11"/>
        <color theme="1"/>
        <rFont val="Calibri"/>
        <family val="2"/>
        <scheme val="minor"/>
      </rPr>
      <t>(e.g. concrete pad/geotextile fabric/gravel, miscellaneous costs)</t>
    </r>
  </si>
  <si>
    <t>Total Initial Cost</t>
  </si>
  <si>
    <t>Annual Power Cost ($/year)</t>
  </si>
  <si>
    <r>
      <t xml:space="preserve">Annual Maintenance Cost ($/year)
</t>
    </r>
    <r>
      <rPr>
        <i/>
        <sz val="11"/>
        <color theme="1"/>
        <rFont val="Calibri"/>
        <family val="2"/>
        <scheme val="minor"/>
      </rPr>
      <t>(enter your number in the yellow cell
or check the box to use default maintenance cost)</t>
    </r>
  </si>
  <si>
    <t>It is recommended to input your own value if your water system requires frequent repairs and replacements.</t>
  </si>
  <si>
    <t>With pipeline for distribution</t>
  </si>
  <si>
    <t>Aboveground Pipe System</t>
  </si>
  <si>
    <t>Underground Pipe System</t>
  </si>
  <si>
    <r>
      <t xml:space="preserve">Underground Pipe and Pump
</t>
    </r>
    <r>
      <rPr>
        <sz val="11"/>
        <rFont val="Calibri"/>
        <family val="2"/>
        <scheme val="minor"/>
      </rPr>
      <t>(incl. trenching and pipe, hook-ups, pump)</t>
    </r>
    <r>
      <rPr>
        <b/>
        <sz val="11"/>
        <rFont val="Calibri"/>
        <family val="2"/>
        <scheme val="minor"/>
      </rPr>
      <t xml:space="preserve">
</t>
    </r>
    <r>
      <rPr>
        <i/>
        <sz val="10"/>
        <rFont val="Calibri"/>
        <family val="2"/>
        <scheme val="minor"/>
      </rPr>
      <t>(check the box to use default price* or enter your own numbers in the yellow cells)
*The default price is based on $1.50/foot for pipeline and installation for 1.5 miles and a $3,500 solar powered submersible pump.</t>
    </r>
  </si>
  <si>
    <r>
      <t xml:space="preserve">Aboveground Pipe and Pump
</t>
    </r>
    <r>
      <rPr>
        <sz val="11"/>
        <color theme="1"/>
        <rFont val="Calibri"/>
        <family val="2"/>
        <scheme val="minor"/>
      </rPr>
      <t>(incl. trenching and pipe, hook-ups, pump)</t>
    </r>
    <r>
      <rPr>
        <b/>
        <sz val="11"/>
        <color theme="1"/>
        <rFont val="Calibri"/>
        <family val="2"/>
        <scheme val="minor"/>
      </rPr>
      <t xml:space="preserve">
</t>
    </r>
    <r>
      <rPr>
        <i/>
        <sz val="10"/>
        <color theme="1"/>
        <rFont val="Calibri"/>
        <family val="2"/>
        <scheme val="minor"/>
      </rPr>
      <t>(check the box to use default price or enter your own numbers in the yellow cells)
*The default price is based on $1.2/foot for pipeline and installation for 1.5 miles and a $3,500 solar powered submersible pump.</t>
    </r>
  </si>
  <si>
    <r>
      <t xml:space="preserve">Annual Maintenance Cost ($/year)
</t>
    </r>
    <r>
      <rPr>
        <i/>
        <sz val="11"/>
        <rFont val="Calibri"/>
        <family val="2"/>
        <scheme val="minor"/>
      </rPr>
      <t>(enter your number in the yellow cell
or check the box to use default maintenance cost)</t>
    </r>
  </si>
  <si>
    <t>Potential Funding</t>
  </si>
  <si>
    <t>Note: Different funding programs vary in eligible expenses, cost-sharing ratios, maximum grant amounts, application timelines, etc. For accurate estimates, please refer to the specific program guidelines and consult the program administrator.</t>
  </si>
  <si>
    <t>Total Potential Funding ($)</t>
  </si>
  <si>
    <t>Potential Additional Weight Gain - Pumped Water vs. Direct Access *</t>
  </si>
  <si>
    <t>While there are many potential herd health and environmental benefits from utilizing a watering system, the main economic benefit is the potential increase in weight gain.
The following is based on research by Lardner et al. (2005), which analyzed the results of pumped water versus direct access over two periods, early summer (Period 1) and late summer (Period 2).
Lardner’s research found that pumping water without treating it (via aeration or coagulation) appeared to be the most effective option for cows and calves.</t>
  </si>
  <si>
    <t>Time Period</t>
  </si>
  <si>
    <t>Period 1 
(May 23-Jul 31)</t>
  </si>
  <si>
    <t>Period 2 
(Aug 1-Sept 30)</t>
  </si>
  <si>
    <t>Whole Period</t>
  </si>
  <si>
    <t># of Days</t>
  </si>
  <si>
    <r>
      <t>Additional ADG on</t>
    </r>
    <r>
      <rPr>
        <b/>
        <sz val="11"/>
        <color theme="1"/>
        <rFont val="Calibri"/>
        <family val="2"/>
        <scheme val="minor"/>
      </rPr>
      <t xml:space="preserve"> cows</t>
    </r>
    <r>
      <rPr>
        <sz val="11"/>
        <color theme="1"/>
        <rFont val="Calibri"/>
        <family val="2"/>
        <scheme val="minor"/>
      </rPr>
      <t xml:space="preserve"> (lb/day/head)</t>
    </r>
  </si>
  <si>
    <r>
      <t xml:space="preserve">Total Additional Weight Gain per </t>
    </r>
    <r>
      <rPr>
        <b/>
        <sz val="11"/>
        <color theme="1"/>
        <rFont val="Calibri"/>
        <family val="2"/>
        <scheme val="minor"/>
      </rPr>
      <t>cow</t>
    </r>
    <r>
      <rPr>
        <sz val="11"/>
        <color theme="1"/>
        <rFont val="Calibri"/>
        <family val="2"/>
        <scheme val="minor"/>
      </rPr>
      <t xml:space="preserve"> (lb/head/year)</t>
    </r>
  </si>
  <si>
    <t>Additional ADG on calves (lb/day/head)</t>
  </si>
  <si>
    <r>
      <t xml:space="preserve">Total Additional Weight Gain per </t>
    </r>
    <r>
      <rPr>
        <b/>
        <sz val="11"/>
        <color theme="1"/>
        <rFont val="Calibri"/>
        <family val="2"/>
        <scheme val="minor"/>
      </rPr>
      <t xml:space="preserve">calf </t>
    </r>
    <r>
      <rPr>
        <sz val="11"/>
        <color theme="1"/>
        <rFont val="Calibri"/>
        <family val="2"/>
        <scheme val="minor"/>
      </rPr>
      <t>(lb/head/year)</t>
    </r>
  </si>
  <si>
    <t>Estimated Economic Benefits from Increased Calf Weights ($/head)</t>
  </si>
  <si>
    <t>*Source: Lardner et al. (2005)</t>
  </si>
  <si>
    <t>Results</t>
  </si>
  <si>
    <t>Note: The economic benefits calculated in the tool are based solely on potential additional weight gain from pumped water compared to direct water access. But producers should also consider the additional benefits related to animal health, pasture utilization and environmental sustainability  when evaluating the overall value of their water system.</t>
  </si>
  <si>
    <t>Estimated Initial Cost 
($/pair)</t>
  </si>
  <si>
    <t>Maintenance Cost
($/pair/year)</t>
  </si>
  <si>
    <t>Potential Funding
($/pair)</t>
  </si>
  <si>
    <t>Benefit 
($/pair/year)</t>
  </si>
  <si>
    <t>Number of Years to Pay off Initial Cost 
(excl. Maintenance)</t>
  </si>
  <si>
    <t>Net Benefits in 5 Year
($/pair)</t>
  </si>
  <si>
    <t>Net Benefits in 7 Year
($/pair)</t>
  </si>
  <si>
    <t>Windmill Pump</t>
  </si>
  <si>
    <t>Solar-powered Pump</t>
  </si>
  <si>
    <t>Underground Pipe</t>
  </si>
  <si>
    <t>Aboveground Pipe</t>
  </si>
  <si>
    <t>Water Systems Calculator</t>
  </si>
  <si>
    <t>Instruction: Enter value in yellow cells, other cells are formula driven and have been protected to avoid accidental changes/deletions.</t>
  </si>
  <si>
    <t>Producer Information - Yearling Grassers</t>
  </si>
  <si>
    <r>
      <t xml:space="preserve">Daily Water Consumption per steer
(Imperial gallons per day)
</t>
    </r>
    <r>
      <rPr>
        <i/>
        <sz val="11"/>
        <color theme="1"/>
        <rFont val="Calibri"/>
        <family val="2"/>
        <scheme val="minor"/>
      </rPr>
      <t>e.g. A 900 lb feeder needs 7 - 11 gallons per day. The high number is for peak demand on hot summer days above 25°C.</t>
    </r>
  </si>
  <si>
    <t>What is your herd size for this site?
(# of yearlings)</t>
  </si>
  <si>
    <t>Projected Sale Price for Yearlings
($/lb)</t>
  </si>
  <si>
    <t>If don't need a well, skip the next  question.</t>
  </si>
  <si>
    <r>
      <rPr>
        <b/>
        <sz val="11"/>
        <color theme="1"/>
        <rFont val="Calibri"/>
        <family val="2"/>
        <scheme val="minor"/>
      </rPr>
      <t>If yes, how much does a new well cost?</t>
    </r>
    <r>
      <rPr>
        <sz val="11"/>
        <color theme="1"/>
        <rFont val="Calibri"/>
        <family val="2"/>
        <scheme val="minor"/>
      </rPr>
      <t xml:space="preserve"> 
</t>
    </r>
    <r>
      <rPr>
        <i/>
        <sz val="11"/>
        <color theme="1"/>
        <rFont val="Calibri"/>
        <family val="2"/>
        <scheme val="minor"/>
      </rPr>
      <t>(check the box to use default price 
or enter your number in the yellow cell)</t>
    </r>
  </si>
  <si>
    <r>
      <t xml:space="preserve">How much does a trough cost?
</t>
    </r>
    <r>
      <rPr>
        <i/>
        <sz val="11"/>
        <color theme="1"/>
        <rFont val="Calibri"/>
        <family val="2"/>
        <scheme val="minor"/>
      </rPr>
      <t>(check the box to use default price for a 525 gallons portable trough 
or enter your cost in the yellow cell)</t>
    </r>
  </si>
  <si>
    <r>
      <t xml:space="preserve">- Prices for the well, trough, and storage tank are automatically populated from the Water System Information section above.
- If a well or storage tank is marked as not needed in any water system, it will not appear in this section.
- Enter the required units for the pump, pipe, well, trough, and storage tank. If any of these are not needed for a specific system, enter 0 unit.
Note: The cost of water systems, particularly pipeline systems, can vary widely based on factors such as the type of water source, distance between water source and endpoint, number of livestock being supplied, topography, and other considerations. 
</t>
    </r>
    <r>
      <rPr>
        <b/>
        <i/>
        <u/>
        <sz val="14"/>
        <color theme="5" tint="-0.499984740745262"/>
        <rFont val="Calibri"/>
        <family val="2"/>
        <scheme val="minor"/>
      </rPr>
      <t>It is recommended to input values customized to your specific situation.</t>
    </r>
  </si>
  <si>
    <t>These columns (O-V) will be hidden in the final version.</t>
  </si>
  <si>
    <t>Windmill Aeration Water System</t>
  </si>
  <si>
    <t>Solar-powered Aeration Water System</t>
  </si>
  <si>
    <r>
      <t xml:space="preserve">Aeration and Windmill Pump
</t>
    </r>
    <r>
      <rPr>
        <sz val="11"/>
        <color theme="1"/>
        <rFont val="Calibri"/>
        <family val="2"/>
        <scheme val="minor"/>
      </rPr>
      <t xml:space="preserve">(incl. aeration treatment system, windmill, steel tower, plastic pipe, windmill pump cylinder and battery)
</t>
    </r>
    <r>
      <rPr>
        <i/>
        <sz val="10"/>
        <color theme="1"/>
        <rFont val="Calibri"/>
        <family val="2"/>
        <scheme val="minor"/>
      </rPr>
      <t>(check the box to use default price or enter your own numbers in the yellow cells)</t>
    </r>
  </si>
  <si>
    <r>
      <t xml:space="preserve">Aeration and Solar-powered Pump
</t>
    </r>
    <r>
      <rPr>
        <sz val="11"/>
        <color theme="1"/>
        <rFont val="Calibri"/>
        <family val="2"/>
        <scheme val="minor"/>
      </rPr>
      <t xml:space="preserve">(incl. solar panel, pump, plastic pipe, battery and miscellaneous hardware)
(check the box to use default price or enter your own numbers in the yellow cells)
</t>
    </r>
    <r>
      <rPr>
        <i/>
        <sz val="10"/>
        <color theme="1"/>
        <rFont val="Calibri"/>
        <family val="2"/>
        <scheme val="minor"/>
      </rPr>
      <t>(check the box to use default price or enter your own numbers in the yellow cells)</t>
    </r>
  </si>
  <si>
    <r>
      <t xml:space="preserve">Maintenance Cost ($/year)
</t>
    </r>
    <r>
      <rPr>
        <i/>
        <sz val="11"/>
        <color theme="1"/>
        <rFont val="Calibri"/>
        <family val="2"/>
        <scheme val="minor"/>
      </rPr>
      <t>(enter your number in the yellow cell
or check the box to use default maintenance cost)</t>
    </r>
  </si>
  <si>
    <t xml:space="preserve">Potential Additional Weight Gain -  Water Treatments vs. Direct Access </t>
  </si>
  <si>
    <t>While there are many potential herd health and environmental benefits from utilizing a watering system, the main economic benefit is the potential increase in weight gain.
The following is based on research by Lardner et al. (2005), which analyzed the results of pumped water versus direct access over two periods, early summer (Period 1) and late summer (Period 2).
Lardner’s research found that both aerated and untreated pumped water affect yearling steer performance compared to direct access to dugout.</t>
  </si>
  <si>
    <t>Untreated Pumped</t>
  </si>
  <si>
    <t>Additional ADG (lb/day/head)</t>
  </si>
  <si>
    <t>Total Additional Weight Gain per steer (lb/head/year)</t>
  </si>
  <si>
    <t>Estimated Economic Benefits  ($/head)</t>
  </si>
  <si>
    <t>Pumped and Aerated</t>
  </si>
  <si>
    <t>Additional ADG on steers (lb/day/head)</t>
  </si>
  <si>
    <r>
      <t>Total Additional Weight Gain per s</t>
    </r>
    <r>
      <rPr>
        <b/>
        <sz val="11"/>
        <color theme="1"/>
        <rFont val="Calibri"/>
        <family val="2"/>
        <scheme val="minor"/>
      </rPr>
      <t xml:space="preserve">teer </t>
    </r>
    <r>
      <rPr>
        <sz val="11"/>
        <color theme="1"/>
        <rFont val="Calibri"/>
        <family val="2"/>
        <scheme val="minor"/>
      </rPr>
      <t>(lb/head/year)</t>
    </r>
  </si>
  <si>
    <t>Note: The economic benefits calculated in the tool are based solely on potential additional weight gain from pumped water compared to direct water access. However, producers should also consider the additional benefits related to animal health, pasture utilization and environmental sustainability when evaluating the overall value of their water system.</t>
  </si>
  <si>
    <t>Estimated Initial Cost 
($/head)</t>
  </si>
  <si>
    <t>Maintenance Cost
($/head/year)</t>
  </si>
  <si>
    <t>Benefit 
($/head/year)</t>
  </si>
  <si>
    <t>Net Benefits in 5 Year
($/head)</t>
  </si>
  <si>
    <t>Net Benefits in 7 Year
($/head)</t>
  </si>
  <si>
    <t>Aeration Treatment on Windmill Pump</t>
  </si>
  <si>
    <t>Aeration Treatment 
on Solar-powered Pump</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</si>
</sst>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numFmts count="8">
    <numFmt numFmtId="44" formatCode="_(&quot;$&quot;* #,##0.00_);_(&quot;$&quot;* \(#,##0.00\);_(&quot;$&quot;* &quot;-&quot;??_);_(@_)"/>
    <numFmt numFmtId="164" formatCode="&quot;$&quot;#,##0;[Red]\-&quot;$&quot;#,##0"/>
    <numFmt numFmtId="165" formatCode="&quot;$&quot;#,##0.00;[Red]\-&quot;$&quot;#,##0.00"/>
    <numFmt numFmtId="166" formatCode="&quot;$&quot;#,##0.00"/>
    <numFmt numFmtId="167" formatCode="0.0"/>
    <numFmt numFmtId="168" formatCode="&quot;$&quot;#,##0.00;[Red]&quot;$&quot;#,##0.00"/>
    <numFmt numFmtId="169" formatCode="&quot;$&quot;#,##0"/>
    <numFmt numFmtId="170" formatCode="0.0%"/>
  </numFmts>
  <fonts count="36">
    <font>
      <sz val="11"/>
      <color theme="1"/>
      <name val="Calibri"/>
      <family val="2"/>
      <scheme val="minor"/>
    </font>
    <font>
      <sz val="11"/>
      <color theme="1"/>
      <name val="Calibri"/>
      <family val="2"/>
      <scheme val="minor"/>
    </font>
    <font>
      <b/>
      <sz val="11"/>
      <color theme="1"/>
      <name val="Calibri"/>
      <family val="2"/>
      <scheme val="minor"/>
    </font>
    <font>
      <b/>
      <sz val="11"/>
      <color theme="0"/>
      <name val="Calibri"/>
      <family val="2"/>
      <scheme val="minor"/>
    </font>
    <font>
      <b/>
      <sz val="11"/>
      <name val="Calibri"/>
      <family val="2"/>
      <scheme val="minor"/>
    </font>
    <font>
      <sz val="9"/>
      <color theme="1"/>
      <name val="Calibri"/>
      <family val="2"/>
      <scheme val="minor"/>
    </font>
    <font>
      <sz val="11"/>
      <color rgb="FFFF0000"/>
      <name val="Calibri"/>
      <family val="2"/>
      <scheme val="minor"/>
    </font>
    <font>
      <u/>
      <sz val="11"/>
      <color theme="10"/>
      <name val="Calibri"/>
      <family val="2"/>
      <scheme val="minor"/>
    </font>
    <font>
      <u/>
      <sz val="11"/>
      <color theme="11"/>
      <name val="Calibri"/>
      <family val="2"/>
      <scheme val="minor"/>
    </font>
    <font>
      <sz val="11"/>
      <color theme="1"/>
      <name val="Calibri"/>
      <family val="2"/>
      <scheme val="minor"/>
    </font>
    <font>
      <sz val="11"/>
      <name val="Calibri"/>
      <family val="2"/>
      <scheme val="minor"/>
    </font>
    <font>
      <sz val="11"/>
      <color theme="0"/>
      <name val="Calibri"/>
      <family val="2"/>
      <scheme val="minor"/>
    </font>
    <font>
      <i/>
      <sz val="11"/>
      <color theme="1"/>
      <name val="Calibri"/>
      <family val="2"/>
      <scheme val="minor"/>
    </font>
    <font>
      <b/>
      <sz val="16"/>
      <color theme="0"/>
      <name val="Calibri"/>
      <family val="2"/>
      <scheme val="minor"/>
    </font>
    <font>
      <b/>
      <sz val="14"/>
      <color theme="0"/>
      <name val="Calibri"/>
      <family val="2"/>
      <scheme val="minor"/>
    </font>
    <font>
      <b/>
      <sz val="14"/>
      <color theme="1"/>
      <name val="Calibri"/>
      <family val="2"/>
      <scheme val="minor"/>
    </font>
    <font>
      <sz val="14"/>
      <color theme="1"/>
      <name val="Calibri"/>
      <family val="2"/>
      <scheme val="minor"/>
    </font>
    <font>
      <b/>
      <sz val="14"/>
      <name val="Calibri"/>
      <family val="2"/>
      <scheme val="minor"/>
    </font>
    <font>
      <b/>
      <sz val="18"/>
      <color theme="1"/>
      <name val="Calibri"/>
      <family val="2"/>
      <scheme val="minor"/>
    </font>
    <font>
      <i/>
      <sz val="10"/>
      <color theme="1"/>
      <name val="Calibri"/>
      <family val="2"/>
      <scheme val="minor"/>
    </font>
    <font>
      <sz val="9"/>
      <name val="Calibri"/>
      <family val="2"/>
      <scheme val="minor"/>
    </font>
    <font>
      <i/>
      <sz val="12"/>
      <color theme="0"/>
      <name val="Calibri"/>
      <family val="2"/>
      <scheme val="minor"/>
    </font>
    <font>
      <sz val="14"/>
      <color rgb="FFFF0000"/>
      <name val="Calibri"/>
      <family val="2"/>
      <scheme val="minor"/>
    </font>
    <font>
      <b/>
      <sz val="14"/>
      <color rgb="FFFF0000"/>
      <name val="Calibri"/>
      <family val="2"/>
      <scheme val="minor"/>
    </font>
    <font>
      <b/>
      <sz val="11"/>
      <color rgb="FFFF0000"/>
      <name val="Calibri"/>
      <family val="2"/>
      <scheme val="minor"/>
    </font>
    <font>
      <i/>
      <sz val="10"/>
      <name val="Calibri"/>
      <family val="2"/>
      <scheme val="minor"/>
    </font>
    <font>
      <i/>
      <sz val="11"/>
      <name val="Calibri"/>
      <family val="2"/>
      <scheme val="minor"/>
    </font>
    <font>
      <sz val="14"/>
      <name val="Calibri"/>
      <family val="2"/>
      <scheme val="minor"/>
    </font>
    <font>
      <sz val="14"/>
      <color theme="0"/>
      <name val="Calibri"/>
      <family val="2"/>
      <scheme val="minor"/>
    </font>
    <font>
      <b/>
      <i/>
      <u/>
      <sz val="12"/>
      <color theme="7"/>
      <name val="Calibri"/>
      <family val="2"/>
      <scheme val="minor"/>
    </font>
    <font>
      <i/>
      <sz val="12"/>
      <name val="Calibri"/>
      <family val="2"/>
      <scheme val="minor"/>
    </font>
    <font>
      <i/>
      <sz val="14"/>
      <color theme="0"/>
      <name val="Calibri"/>
      <family val="2"/>
      <scheme val="minor"/>
    </font>
    <font>
      <b/>
      <i/>
      <sz val="12"/>
      <name val="Calibri"/>
      <family val="2"/>
      <scheme val="minor"/>
    </font>
    <font>
      <b/>
      <i/>
      <sz val="12"/>
      <color theme="0"/>
      <name val="Calibri"/>
      <family val="2"/>
      <scheme val="minor"/>
    </font>
    <font>
      <b/>
      <i/>
      <u/>
      <sz val="14"/>
      <color theme="5" tint="-0.499984740745262"/>
      <name val="Calibri"/>
      <family val="2"/>
      <scheme val="minor"/>
    </font>
    <font>
      <b/>
      <sz val="16"/>
      <color rgb="FFFF0000"/>
      <name val="Calibri"/>
      <family val="2"/>
      <scheme val="minor"/>
    </font>
  </fonts>
  <fills count="11">
    <fill>
      <patternFill patternType="none"/>
    </fill>
    <fill>
      <patternFill patternType="gray125"/>
    </fill>
    <fill>
      <patternFill patternType="solid">
        <fgColor theme="4" tint="0.39997558519241921"/>
        <bgColor indexed="64"/>
      </patternFill>
    </fill>
    <fill>
      <patternFill patternType="solid">
        <fgColor rgb="FFFFFF99"/>
        <bgColor indexed="64"/>
      </patternFill>
    </fill>
    <fill>
      <patternFill patternType="solid">
        <fgColor theme="5" tint="0.59999389629810485"/>
        <bgColor indexed="64"/>
      </patternFill>
    </fill>
    <fill>
      <patternFill patternType="solid">
        <fgColor rgb="FF002060"/>
        <bgColor indexed="64"/>
      </patternFill>
    </fill>
    <fill>
      <patternFill patternType="solid">
        <fgColor theme="9" tint="-0.499984740745262"/>
        <bgColor indexed="64"/>
      </patternFill>
    </fill>
    <fill>
      <patternFill patternType="solid">
        <fgColor theme="4" tint="-0.249977111117893"/>
        <bgColor indexed="64"/>
      </patternFill>
    </fill>
    <fill>
      <patternFill patternType="solid">
        <fgColor theme="9"/>
        <bgColor indexed="64"/>
      </patternFill>
    </fill>
    <fill>
      <patternFill patternType="solid">
        <fgColor theme="9" tint="0.39997558519241921"/>
        <bgColor indexed="64"/>
      </patternFill>
    </fill>
    <fill>
      <patternFill patternType="solid">
        <fgColor theme="0" tint="-4.9989318521683403E-2"/>
        <bgColor indexed="64"/>
      </patternFill>
    </fill>
  </fills>
  <borders count="17">
    <border>
      <left/>
      <right/>
      <top/>
      <bottom/>
      <diagonal/>
    </border>
    <border>
      <left/>
      <right/>
      <top/>
      <bottom style="thin">
        <color auto="1"/>
      </bottom>
      <diagonal/>
    </border>
    <border>
      <left/>
      <right/>
      <top/>
      <bottom style="medium">
        <color auto="1"/>
      </bottom>
      <diagonal/>
    </border>
    <border>
      <left/>
      <right/>
      <top style="thin">
        <color auto="1"/>
      </top>
      <bottom/>
      <diagonal/>
    </border>
    <border>
      <left/>
      <right/>
      <top style="thin">
        <color auto="1"/>
      </top>
      <bottom style="thin">
        <color auto="1"/>
      </bottom>
      <diagonal/>
    </border>
    <border>
      <left/>
      <right/>
      <top/>
      <bottom style="double">
        <color indexed="64"/>
      </bottom>
      <diagonal/>
    </border>
    <border>
      <left/>
      <right/>
      <top style="thin">
        <color auto="1"/>
      </top>
      <bottom style="double">
        <color auto="1"/>
      </bottom>
      <diagonal/>
    </border>
    <border>
      <left/>
      <right/>
      <top style="double">
        <color auto="1"/>
      </top>
      <bottom/>
      <diagonal/>
    </border>
    <border>
      <left/>
      <right style="medium">
        <color indexed="64"/>
      </right>
      <top/>
      <bottom/>
      <diagonal/>
    </border>
    <border>
      <left/>
      <right style="medium">
        <color indexed="64"/>
      </right>
      <top style="thin">
        <color indexed="64"/>
      </top>
      <bottom/>
      <diagonal/>
    </border>
    <border>
      <left style="medium">
        <color indexed="64"/>
      </left>
      <right/>
      <top/>
      <bottom/>
      <diagonal/>
    </border>
    <border>
      <left style="medium">
        <color indexed="64"/>
      </left>
      <right/>
      <top style="thin">
        <color auto="1"/>
      </top>
      <bottom/>
      <diagonal/>
    </border>
    <border>
      <left/>
      <right style="medium">
        <color indexed="64"/>
      </right>
      <top/>
      <bottom style="medium">
        <color auto="1"/>
      </bottom>
      <diagonal/>
    </border>
    <border>
      <left style="medium">
        <color indexed="64"/>
      </left>
      <right/>
      <top/>
      <bottom style="medium">
        <color auto="1"/>
      </bottom>
      <diagonal/>
    </border>
    <border>
      <left/>
      <right/>
      <top style="medium">
        <color auto="1"/>
      </top>
      <bottom/>
      <diagonal/>
    </border>
    <border>
      <left/>
      <right style="thin">
        <color indexed="64"/>
      </right>
      <top/>
      <bottom/>
      <diagonal/>
    </border>
    <border>
      <left style="thin">
        <color indexed="64"/>
      </left>
      <right/>
      <top/>
      <bottom/>
      <diagonal/>
    </border>
  </borders>
  <cellStyleXfs count="58">
    <xf numFmtId="0" fontId="0" fillId="0" borderId="0"/>
    <xf numFmtId="9" fontId="1" fillId="0" borderId="0" applyFont="0" applyFill="0" applyBorder="0" applyAlignment="0" applyProtection="0"/>
    <xf numFmtId="44" fontId="1" fillId="0" borderId="0" applyFon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cellStyleXfs>
  <cellXfs count="256">
    <xf numFmtId="0" fontId="0" fillId="0" borderId="0" xfId="0"/>
    <xf numFmtId="0" fontId="2" fillId="0" borderId="0" xfId="0" applyFont="1" applyAlignment="1">
      <alignment horizontal="left"/>
    </xf>
    <xf numFmtId="0" fontId="0" fillId="0" borderId="0" xfId="0" applyAlignment="1">
      <alignment horizontal="center" vertical="center"/>
    </xf>
    <xf numFmtId="0" fontId="2" fillId="0" borderId="0" xfId="0" applyFont="1"/>
    <xf numFmtId="0" fontId="9" fillId="0" borderId="0" xfId="0" applyFont="1"/>
    <xf numFmtId="0" fontId="0" fillId="0" borderId="0" xfId="0" applyAlignment="1">
      <alignment horizontal="left"/>
    </xf>
    <xf numFmtId="0" fontId="0" fillId="0" borderId="0" xfId="0" applyAlignment="1">
      <alignment horizontal="left" vertical="center"/>
    </xf>
    <xf numFmtId="166" fontId="0" fillId="0" borderId="0" xfId="0" applyNumberFormat="1" applyAlignment="1">
      <alignment horizontal="center" vertical="center"/>
    </xf>
    <xf numFmtId="0" fontId="0" fillId="0" borderId="0" xfId="0" applyAlignment="1">
      <alignment horizontal="center"/>
    </xf>
    <xf numFmtId="0" fontId="2" fillId="0" borderId="0" xfId="0" applyFont="1" applyAlignment="1">
      <alignment horizontal="left" vertical="center"/>
    </xf>
    <xf numFmtId="164" fontId="0" fillId="0" borderId="0" xfId="0" applyNumberFormat="1" applyAlignment="1">
      <alignment horizontal="center" vertical="center"/>
    </xf>
    <xf numFmtId="168" fontId="0" fillId="0" borderId="0" xfId="0" applyNumberFormat="1" applyAlignment="1">
      <alignment horizontal="center" vertical="center"/>
    </xf>
    <xf numFmtId="166" fontId="1" fillId="0" borderId="0" xfId="2" applyNumberFormat="1" applyFont="1" applyFill="1" applyBorder="1" applyAlignment="1">
      <alignment horizontal="center" vertical="center"/>
    </xf>
    <xf numFmtId="0" fontId="10" fillId="0" borderId="0" xfId="0" applyFont="1"/>
    <xf numFmtId="0" fontId="5" fillId="0" borderId="0" xfId="0" applyFont="1"/>
    <xf numFmtId="0" fontId="5" fillId="0" borderId="0" xfId="0" applyFont="1" applyAlignment="1">
      <alignment vertical="top" wrapText="1"/>
    </xf>
    <xf numFmtId="0" fontId="0" fillId="2" borderId="0" xfId="0" applyFill="1" applyAlignment="1">
      <alignment horizontal="center" vertical="center" wrapText="1"/>
    </xf>
    <xf numFmtId="0" fontId="0" fillId="0" borderId="0" xfId="0" applyAlignment="1">
      <alignment vertical="center" wrapText="1"/>
    </xf>
    <xf numFmtId="0" fontId="3" fillId="5" borderId="0" xfId="0" applyFont="1" applyFill="1"/>
    <xf numFmtId="167" fontId="2" fillId="0" borderId="0" xfId="0" applyNumberFormat="1" applyFont="1" applyAlignment="1">
      <alignment horizontal="center"/>
    </xf>
    <xf numFmtId="0" fontId="3" fillId="0" borderId="0" xfId="0" applyFont="1"/>
    <xf numFmtId="0" fontId="12" fillId="0" borderId="0" xfId="0" applyFont="1"/>
    <xf numFmtId="2" fontId="0" fillId="0" borderId="0" xfId="0" applyNumberFormat="1"/>
    <xf numFmtId="166" fontId="0" fillId="0" borderId="0" xfId="0" applyNumberFormat="1"/>
    <xf numFmtId="0" fontId="0" fillId="0" borderId="1" xfId="0" applyBorder="1" applyAlignment="1">
      <alignment vertical="center" wrapText="1"/>
    </xf>
    <xf numFmtId="0" fontId="0" fillId="0" borderId="3" xfId="0" applyBorder="1" applyAlignment="1">
      <alignment vertical="center" wrapText="1"/>
    </xf>
    <xf numFmtId="2" fontId="1" fillId="0" borderId="3" xfId="0" applyNumberFormat="1" applyFont="1" applyBorder="1" applyAlignment="1">
      <alignment horizontal="center" wrapText="1"/>
    </xf>
    <xf numFmtId="0" fontId="2" fillId="0" borderId="0" xfId="0" applyFont="1" applyAlignment="1">
      <alignment horizontal="center"/>
    </xf>
    <xf numFmtId="166" fontId="2" fillId="0" borderId="0" xfId="0" applyNumberFormat="1" applyFont="1" applyAlignment="1">
      <alignment horizontal="center" wrapText="1"/>
    </xf>
    <xf numFmtId="166" fontId="2" fillId="0" borderId="1" xfId="0" applyNumberFormat="1" applyFont="1" applyBorder="1" applyAlignment="1">
      <alignment horizontal="center" wrapText="1"/>
    </xf>
    <xf numFmtId="0" fontId="13" fillId="5" borderId="0" xfId="0" applyFont="1" applyFill="1"/>
    <xf numFmtId="0" fontId="13" fillId="6" borderId="0" xfId="0" applyFont="1" applyFill="1"/>
    <xf numFmtId="0" fontId="14" fillId="6" borderId="0" xfId="0" applyFont="1" applyFill="1"/>
    <xf numFmtId="0" fontId="14" fillId="5" borderId="0" xfId="0" applyFont="1" applyFill="1"/>
    <xf numFmtId="0" fontId="6" fillId="0" borderId="0" xfId="0" applyFont="1"/>
    <xf numFmtId="0" fontId="16" fillId="0" borderId="0" xfId="0" applyFont="1"/>
    <xf numFmtId="0" fontId="0" fillId="0" borderId="0" xfId="0" applyAlignment="1">
      <alignment horizontal="center" wrapText="1"/>
    </xf>
    <xf numFmtId="0" fontId="2" fillId="0" borderId="0" xfId="0" applyFont="1" applyAlignment="1">
      <alignment horizontal="center" vertical="center" wrapText="1"/>
    </xf>
    <xf numFmtId="2" fontId="2" fillId="0" borderId="0" xfId="0" applyNumberFormat="1" applyFont="1" applyAlignment="1">
      <alignment horizontal="center"/>
    </xf>
    <xf numFmtId="0" fontId="4" fillId="0" borderId="0" xfId="0" applyFont="1" applyAlignment="1" applyProtection="1">
      <alignment horizontal="center" vertical="center"/>
      <protection locked="0"/>
    </xf>
    <xf numFmtId="0" fontId="0" fillId="0" borderId="7" xfId="0" applyBorder="1" applyAlignment="1">
      <alignment horizontal="center" vertical="center" wrapText="1"/>
    </xf>
    <xf numFmtId="0" fontId="4" fillId="3" borderId="1" xfId="0" applyFont="1" applyFill="1" applyBorder="1" applyAlignment="1" applyProtection="1">
      <alignment horizontal="center" vertical="center"/>
      <protection locked="0"/>
    </xf>
    <xf numFmtId="0" fontId="2" fillId="4" borderId="0" xfId="0" applyFont="1" applyFill="1" applyAlignment="1">
      <alignment horizontal="center" vertical="center" wrapText="1"/>
    </xf>
    <xf numFmtId="2" fontId="0" fillId="0" borderId="2" xfId="0" applyNumberFormat="1" applyBorder="1"/>
    <xf numFmtId="0" fontId="6" fillId="0" borderId="0" xfId="0" applyFont="1" applyAlignment="1">
      <alignment horizontal="center" wrapText="1"/>
    </xf>
    <xf numFmtId="0" fontId="4" fillId="0" borderId="0" xfId="0" applyFont="1"/>
    <xf numFmtId="0" fontId="10" fillId="0" borderId="0" xfId="0" applyFont="1" applyAlignment="1">
      <alignment horizontal="center"/>
    </xf>
    <xf numFmtId="0" fontId="17" fillId="0" borderId="0" xfId="0" applyFont="1"/>
    <xf numFmtId="0" fontId="17" fillId="5" borderId="0" xfId="0" applyFont="1" applyFill="1"/>
    <xf numFmtId="0" fontId="4" fillId="0" borderId="0" xfId="0" applyFont="1" applyAlignment="1">
      <alignment horizontal="center" vertical="center" wrapText="1"/>
    </xf>
    <xf numFmtId="166" fontId="10" fillId="0" borderId="0" xfId="0" applyNumberFormat="1" applyFont="1"/>
    <xf numFmtId="166" fontId="10" fillId="0" borderId="2" xfId="0" applyNumberFormat="1" applyFont="1" applyBorder="1"/>
    <xf numFmtId="0" fontId="13" fillId="0" borderId="0" xfId="0" applyFont="1"/>
    <xf numFmtId="0" fontId="0" fillId="0" borderId="0" xfId="0" applyAlignment="1">
      <alignment vertical="center"/>
    </xf>
    <xf numFmtId="2" fontId="1" fillId="0" borderId="3" xfId="0" applyNumberFormat="1" applyFont="1" applyBorder="1" applyAlignment="1">
      <alignment horizontal="center" vertical="center" wrapText="1"/>
    </xf>
    <xf numFmtId="2" fontId="2" fillId="0" borderId="0" xfId="0" applyNumberFormat="1" applyFont="1" applyAlignment="1">
      <alignment horizontal="center" vertical="center"/>
    </xf>
    <xf numFmtId="166" fontId="2" fillId="0" borderId="1" xfId="0" applyNumberFormat="1" applyFont="1" applyBorder="1" applyAlignment="1">
      <alignment horizontal="center" vertical="center"/>
    </xf>
    <xf numFmtId="167" fontId="15" fillId="0" borderId="10" xfId="0" applyNumberFormat="1" applyFont="1" applyBorder="1"/>
    <xf numFmtId="167" fontId="15" fillId="0" borderId="8" xfId="0" applyNumberFormat="1" applyFont="1" applyBorder="1"/>
    <xf numFmtId="0" fontId="15" fillId="0" borderId="0" xfId="0" applyFont="1"/>
    <xf numFmtId="0" fontId="2" fillId="0" borderId="0" xfId="0" applyFont="1" applyAlignment="1">
      <alignment horizontal="left" vertical="center" wrapText="1"/>
    </xf>
    <xf numFmtId="0" fontId="0" fillId="0" borderId="0" xfId="0" applyAlignment="1">
      <alignment horizontal="center" vertical="center" wrapText="1"/>
    </xf>
    <xf numFmtId="169" fontId="0" fillId="0" borderId="0" xfId="0" applyNumberFormat="1" applyAlignment="1">
      <alignment horizontal="center" vertical="center" wrapText="1"/>
    </xf>
    <xf numFmtId="0" fontId="0" fillId="0" borderId="8" xfId="0" applyBorder="1" applyAlignment="1">
      <alignment horizontal="center" vertical="center" wrapText="1"/>
    </xf>
    <xf numFmtId="0" fontId="2" fillId="0" borderId="8" xfId="0" applyFont="1" applyBorder="1" applyAlignment="1">
      <alignment horizontal="center" vertical="center" wrapText="1"/>
    </xf>
    <xf numFmtId="0" fontId="15" fillId="0" borderId="10" xfId="0" applyFont="1" applyBorder="1"/>
    <xf numFmtId="169" fontId="2" fillId="0" borderId="1" xfId="0" applyNumberFormat="1" applyFont="1" applyBorder="1" applyAlignment="1">
      <alignment horizontal="center" vertical="center" wrapText="1"/>
    </xf>
    <xf numFmtId="0" fontId="4" fillId="0" borderId="0" xfId="0" applyFont="1" applyAlignment="1">
      <alignment horizontal="left"/>
    </xf>
    <xf numFmtId="166" fontId="4" fillId="0" borderId="0" xfId="2" applyNumberFormat="1" applyFont="1" applyFill="1" applyAlignment="1">
      <alignment horizontal="left"/>
    </xf>
    <xf numFmtId="169" fontId="4" fillId="0" borderId="0" xfId="0" applyNumberFormat="1" applyFont="1" applyAlignment="1">
      <alignment horizontal="left"/>
    </xf>
    <xf numFmtId="167" fontId="4" fillId="0" borderId="0" xfId="0" applyNumberFormat="1" applyFont="1" applyAlignment="1">
      <alignment horizontal="left"/>
    </xf>
    <xf numFmtId="0" fontId="0" fillId="0" borderId="1" xfId="0" applyBorder="1" applyAlignment="1">
      <alignment horizontal="center" wrapText="1"/>
    </xf>
    <xf numFmtId="0" fontId="15" fillId="3" borderId="0" xfId="0" applyFont="1" applyFill="1"/>
    <xf numFmtId="0" fontId="2" fillId="0" borderId="10" xfId="0" applyFont="1" applyBorder="1" applyAlignment="1">
      <alignment horizontal="left" vertical="center" wrapText="1"/>
    </xf>
    <xf numFmtId="0" fontId="15" fillId="0" borderId="8" xfId="0" applyFont="1" applyBorder="1"/>
    <xf numFmtId="0" fontId="2" fillId="0" borderId="1" xfId="0" applyFont="1" applyBorder="1" applyAlignment="1">
      <alignment horizontal="center" vertical="center" wrapText="1"/>
    </xf>
    <xf numFmtId="169" fontId="16" fillId="0" borderId="0" xfId="0" applyNumberFormat="1" applyFont="1"/>
    <xf numFmtId="0" fontId="17" fillId="0" borderId="8" xfId="0" applyFont="1" applyBorder="1" applyAlignment="1">
      <alignment horizontal="center"/>
    </xf>
    <xf numFmtId="0" fontId="2" fillId="0" borderId="1" xfId="0" applyFont="1" applyBorder="1" applyAlignment="1">
      <alignment horizontal="center" vertical="center"/>
    </xf>
    <xf numFmtId="0" fontId="0" fillId="0" borderId="3" xfId="0" applyBorder="1" applyAlignment="1">
      <alignment horizontal="center" vertical="center" wrapText="1"/>
    </xf>
    <xf numFmtId="169" fontId="0" fillId="0" borderId="0" xfId="0" applyNumberFormat="1" applyAlignment="1" applyProtection="1">
      <alignment horizontal="center" vertical="center" wrapText="1"/>
      <protection locked="0"/>
    </xf>
    <xf numFmtId="1" fontId="0" fillId="0" borderId="0" xfId="0" applyNumberFormat="1" applyAlignment="1" applyProtection="1">
      <alignment horizontal="center" vertical="center" wrapText="1"/>
      <protection locked="0"/>
    </xf>
    <xf numFmtId="0" fontId="0" fillId="0" borderId="0" xfId="0" applyAlignment="1" applyProtection="1">
      <alignment horizontal="center" vertical="center" wrapText="1"/>
      <protection locked="0"/>
    </xf>
    <xf numFmtId="0" fontId="0" fillId="0" borderId="8" xfId="0" applyBorder="1" applyAlignment="1" applyProtection="1">
      <alignment horizontal="center" vertical="center" wrapText="1"/>
      <protection locked="0"/>
    </xf>
    <xf numFmtId="0" fontId="17" fillId="3" borderId="0" xfId="0" applyFont="1" applyFill="1" applyProtection="1">
      <protection locked="0"/>
    </xf>
    <xf numFmtId="1" fontId="0" fillId="0" borderId="8" xfId="0" applyNumberFormat="1" applyBorder="1" applyAlignment="1" applyProtection="1">
      <alignment horizontal="center" vertical="center" wrapText="1"/>
      <protection locked="0"/>
    </xf>
    <xf numFmtId="169" fontId="2" fillId="3" borderId="13" xfId="0" applyNumberFormat="1" applyFont="1" applyFill="1" applyBorder="1" applyAlignment="1" applyProtection="1">
      <alignment horizontal="center" vertical="center"/>
      <protection locked="0"/>
    </xf>
    <xf numFmtId="167" fontId="4" fillId="0" borderId="0" xfId="0" applyNumberFormat="1" applyFont="1" applyAlignment="1" applyProtection="1">
      <alignment horizontal="left"/>
      <protection locked="0"/>
    </xf>
    <xf numFmtId="0" fontId="4" fillId="0" borderId="0" xfId="0" applyFont="1" applyAlignment="1" applyProtection="1">
      <alignment horizontal="left"/>
      <protection locked="0"/>
    </xf>
    <xf numFmtId="0" fontId="10" fillId="0" borderId="0" xfId="0" applyFont="1" applyAlignment="1">
      <alignment vertical="center" wrapText="1"/>
    </xf>
    <xf numFmtId="0" fontId="10" fillId="0" borderId="0" xfId="0" applyFont="1" applyAlignment="1" applyProtection="1">
      <alignment horizontal="center"/>
      <protection locked="0"/>
    </xf>
    <xf numFmtId="166" fontId="10" fillId="0" borderId="0" xfId="0" applyNumberFormat="1" applyFont="1" applyAlignment="1">
      <alignment horizontal="center"/>
    </xf>
    <xf numFmtId="0" fontId="20" fillId="0" borderId="0" xfId="0" applyFont="1"/>
    <xf numFmtId="169" fontId="2" fillId="0" borderId="2" xfId="0" applyNumberFormat="1" applyFont="1" applyBorder="1" applyAlignment="1">
      <alignment horizontal="center" vertical="center"/>
    </xf>
    <xf numFmtId="169" fontId="2" fillId="0" borderId="0" xfId="0" applyNumberFormat="1" applyFont="1" applyAlignment="1">
      <alignment horizontal="center" vertical="center" wrapText="1"/>
    </xf>
    <xf numFmtId="0" fontId="2" fillId="0" borderId="3" xfId="0" applyFont="1" applyBorder="1" applyAlignment="1">
      <alignment horizontal="left" vertical="center" wrapText="1"/>
    </xf>
    <xf numFmtId="0" fontId="17" fillId="0" borderId="9" xfId="0" applyFont="1" applyBorder="1" applyAlignment="1">
      <alignment horizontal="center"/>
    </xf>
    <xf numFmtId="169" fontId="2" fillId="0" borderId="0" xfId="0" applyNumberFormat="1" applyFont="1" applyAlignment="1">
      <alignment horizontal="left" vertical="center" wrapText="1"/>
    </xf>
    <xf numFmtId="169" fontId="2" fillId="3" borderId="2" xfId="0" applyNumberFormat="1" applyFont="1" applyFill="1" applyBorder="1" applyAlignment="1">
      <alignment horizontal="center" vertical="center"/>
    </xf>
    <xf numFmtId="0" fontId="10" fillId="0" borderId="2" xfId="0" applyFont="1" applyBorder="1"/>
    <xf numFmtId="167" fontId="4" fillId="0" borderId="0" xfId="0" applyNumberFormat="1" applyFont="1" applyAlignment="1" applyProtection="1">
      <alignment horizontal="center"/>
      <protection locked="0"/>
    </xf>
    <xf numFmtId="167" fontId="4" fillId="0" borderId="0" xfId="0" applyNumberFormat="1" applyFont="1" applyAlignment="1">
      <alignment horizontal="center"/>
    </xf>
    <xf numFmtId="0" fontId="22" fillId="0" borderId="0" xfId="0" applyFont="1"/>
    <xf numFmtId="0" fontId="23" fillId="0" borderId="0" xfId="0" applyFont="1"/>
    <xf numFmtId="0" fontId="6" fillId="0" borderId="0" xfId="0" applyFont="1" applyProtection="1">
      <protection locked="0"/>
    </xf>
    <xf numFmtId="0" fontId="7" fillId="0" borderId="0" xfId="57" applyAlignment="1">
      <alignment horizontal="center" wrapText="1"/>
    </xf>
    <xf numFmtId="0" fontId="7" fillId="0" borderId="0" xfId="57" applyFill="1" applyAlignment="1" applyProtection="1">
      <alignment horizontal="center" vertical="center" wrapText="1"/>
      <protection locked="0"/>
    </xf>
    <xf numFmtId="0" fontId="24" fillId="0" borderId="0" xfId="0" applyFont="1"/>
    <xf numFmtId="0" fontId="6" fillId="0" borderId="0" xfId="0" applyFont="1" applyAlignment="1">
      <alignment horizontal="center"/>
    </xf>
    <xf numFmtId="0" fontId="24" fillId="0" borderId="0" xfId="0" applyFont="1" applyAlignment="1" applyProtection="1">
      <alignment horizontal="left"/>
      <protection locked="0"/>
    </xf>
    <xf numFmtId="0" fontId="23" fillId="5" borderId="0" xfId="0" applyFont="1" applyFill="1"/>
    <xf numFmtId="2" fontId="6" fillId="0" borderId="0" xfId="0" applyNumberFormat="1" applyFont="1"/>
    <xf numFmtId="0" fontId="17" fillId="0" borderId="10" xfId="0" applyFont="1" applyBorder="1"/>
    <xf numFmtId="169" fontId="4" fillId="3" borderId="13" xfId="0" applyNumberFormat="1" applyFont="1" applyFill="1" applyBorder="1" applyAlignment="1">
      <alignment horizontal="center" vertical="center"/>
    </xf>
    <xf numFmtId="0" fontId="18" fillId="0" borderId="0" xfId="0" applyFont="1"/>
    <xf numFmtId="0" fontId="7" fillId="0" borderId="0" xfId="57"/>
    <xf numFmtId="0" fontId="2" fillId="0" borderId="2" xfId="0" applyFont="1" applyBorder="1"/>
    <xf numFmtId="0" fontId="27" fillId="0" borderId="0" xfId="0" applyFont="1"/>
    <xf numFmtId="169" fontId="2" fillId="0" borderId="10" xfId="0" applyNumberFormat="1" applyFont="1" applyBorder="1" applyAlignment="1">
      <alignment horizontal="left" vertical="center" wrapText="1"/>
    </xf>
    <xf numFmtId="167" fontId="15" fillId="0" borderId="3" xfId="0" applyNumberFormat="1" applyFont="1" applyBorder="1"/>
    <xf numFmtId="0" fontId="15" fillId="0" borderId="3" xfId="0" applyFont="1" applyBorder="1"/>
    <xf numFmtId="0" fontId="2" fillId="0" borderId="11" xfId="0" applyFont="1" applyBorder="1" applyAlignment="1">
      <alignment horizontal="left" vertical="center" wrapText="1"/>
    </xf>
    <xf numFmtId="0" fontId="15" fillId="0" borderId="9" xfId="0" applyFont="1" applyBorder="1"/>
    <xf numFmtId="167" fontId="4" fillId="0" borderId="0" xfId="0" applyNumberFormat="1" applyFont="1" applyAlignment="1" applyProtection="1">
      <alignment horizontal="center" wrapText="1"/>
      <protection locked="0"/>
    </xf>
    <xf numFmtId="167" fontId="4" fillId="0" borderId="0" xfId="0" applyNumberFormat="1" applyFont="1" applyAlignment="1">
      <alignment horizontal="center" wrapText="1"/>
    </xf>
    <xf numFmtId="167" fontId="4" fillId="0" borderId="0" xfId="0" applyNumberFormat="1" applyFont="1" applyAlignment="1" applyProtection="1">
      <alignment horizontal="left" wrapText="1"/>
      <protection locked="0"/>
    </xf>
    <xf numFmtId="0" fontId="2" fillId="0" borderId="8" xfId="0" applyFont="1" applyBorder="1" applyAlignment="1">
      <alignment horizontal="left" vertical="center" wrapText="1"/>
    </xf>
    <xf numFmtId="169" fontId="19" fillId="3" borderId="2" xfId="0" applyNumberFormat="1" applyFont="1" applyFill="1" applyBorder="1" applyAlignment="1">
      <alignment horizontal="left" vertical="center" wrapText="1"/>
    </xf>
    <xf numFmtId="0" fontId="27" fillId="3" borderId="0" xfId="0" applyFont="1" applyFill="1"/>
    <xf numFmtId="0" fontId="22" fillId="0" borderId="0" xfId="0" applyFont="1" applyAlignment="1">
      <alignment horizontal="center"/>
    </xf>
    <xf numFmtId="0" fontId="16" fillId="0" borderId="0" xfId="0" applyFont="1" applyAlignment="1">
      <alignment horizontal="center"/>
    </xf>
    <xf numFmtId="0" fontId="21" fillId="0" borderId="0" xfId="0" applyFont="1" applyAlignment="1">
      <alignment wrapText="1"/>
    </xf>
    <xf numFmtId="0" fontId="28" fillId="8" borderId="14" xfId="0" applyFont="1" applyFill="1" applyBorder="1" applyAlignment="1">
      <alignment horizontal="left" vertical="center" wrapText="1"/>
    </xf>
    <xf numFmtId="0" fontId="28" fillId="0" borderId="0" xfId="0" applyFont="1" applyAlignment="1">
      <alignment vertical="center" wrapText="1"/>
    </xf>
    <xf numFmtId="0" fontId="28" fillId="0" borderId="0" xfId="0" applyFont="1" applyAlignment="1">
      <alignment horizontal="left" vertical="center" wrapText="1"/>
    </xf>
    <xf numFmtId="169" fontId="10" fillId="3" borderId="0" xfId="0" applyNumberFormat="1" applyFont="1" applyFill="1" applyAlignment="1" applyProtection="1">
      <alignment horizontal="center" vertical="center" wrapText="1"/>
      <protection locked="0"/>
    </xf>
    <xf numFmtId="0" fontId="1" fillId="0" borderId="0" xfId="0" applyFont="1"/>
    <xf numFmtId="0" fontId="1" fillId="0" borderId="0" xfId="0" applyFont="1" applyAlignment="1">
      <alignment horizontal="left"/>
    </xf>
    <xf numFmtId="0" fontId="1" fillId="3" borderId="4" xfId="1" applyNumberFormat="1" applyFont="1" applyFill="1" applyBorder="1" applyAlignment="1" applyProtection="1">
      <alignment horizontal="center" vertical="center"/>
      <protection locked="0"/>
    </xf>
    <xf numFmtId="0" fontId="4" fillId="3" borderId="4" xfId="0" applyFont="1" applyFill="1" applyBorder="1" applyAlignment="1" applyProtection="1">
      <alignment horizontal="center" vertical="center"/>
      <protection locked="0"/>
    </xf>
    <xf numFmtId="0" fontId="4" fillId="0" borderId="0" xfId="0" applyFont="1" applyAlignment="1">
      <alignment vertical="center"/>
    </xf>
    <xf numFmtId="0" fontId="1" fillId="0" borderId="4" xfId="0" applyFont="1" applyBorder="1" applyAlignment="1">
      <alignment horizontal="center"/>
    </xf>
    <xf numFmtId="0" fontId="1" fillId="0" borderId="0" xfId="0" applyFont="1" applyAlignment="1">
      <alignment horizontal="center" vertical="center"/>
    </xf>
    <xf numFmtId="166" fontId="1" fillId="3" borderId="5" xfId="0" applyNumberFormat="1" applyFont="1" applyFill="1" applyBorder="1" applyAlignment="1" applyProtection="1">
      <alignment horizontal="center"/>
      <protection locked="0"/>
    </xf>
    <xf numFmtId="0" fontId="1" fillId="0" borderId="0" xfId="0" applyFont="1" applyAlignment="1">
      <alignment horizontal="center"/>
    </xf>
    <xf numFmtId="0" fontId="1" fillId="0" borderId="0" xfId="0" applyFont="1" applyAlignment="1">
      <alignment horizontal="center" wrapText="1"/>
    </xf>
    <xf numFmtId="0" fontId="4" fillId="3" borderId="6" xfId="0" applyFont="1" applyFill="1" applyBorder="1" applyAlignment="1" applyProtection="1">
      <alignment horizontal="center"/>
      <protection locked="0"/>
    </xf>
    <xf numFmtId="169" fontId="4" fillId="0" borderId="6" xfId="0" applyNumberFormat="1" applyFont="1" applyBorder="1" applyAlignment="1" applyProtection="1">
      <alignment horizontal="center" vertical="center"/>
      <protection locked="0"/>
    </xf>
    <xf numFmtId="164" fontId="4" fillId="0" borderId="0" xfId="0" applyNumberFormat="1" applyFont="1" applyAlignment="1" applyProtection="1">
      <alignment horizontal="center" vertical="center"/>
      <protection locked="0"/>
    </xf>
    <xf numFmtId="0" fontId="4" fillId="3" borderId="1" xfId="0" applyFont="1" applyFill="1" applyBorder="1" applyAlignment="1" applyProtection="1">
      <alignment horizontal="center"/>
      <protection locked="0"/>
    </xf>
    <xf numFmtId="0" fontId="4" fillId="3" borderId="4" xfId="0" applyFont="1" applyFill="1" applyBorder="1" applyAlignment="1" applyProtection="1">
      <alignment horizontal="center"/>
      <protection locked="0"/>
    </xf>
    <xf numFmtId="0" fontId="4" fillId="0" borderId="7" xfId="0" applyFont="1" applyBorder="1" applyAlignment="1" applyProtection="1">
      <alignment horizontal="center"/>
      <protection locked="0"/>
    </xf>
    <xf numFmtId="170" fontId="1" fillId="0" borderId="0" xfId="1" applyNumberFormat="1" applyFont="1"/>
    <xf numFmtId="0" fontId="1" fillId="0" borderId="3" xfId="0" applyFont="1" applyBorder="1" applyAlignment="1">
      <alignment horizontal="center" vertical="center"/>
    </xf>
    <xf numFmtId="166" fontId="1" fillId="0" borderId="0" xfId="0" applyNumberFormat="1" applyFont="1"/>
    <xf numFmtId="166" fontId="1" fillId="0" borderId="2" xfId="0" applyNumberFormat="1" applyFont="1" applyBorder="1"/>
    <xf numFmtId="2" fontId="1" fillId="0" borderId="0" xfId="0" applyNumberFormat="1" applyFont="1"/>
    <xf numFmtId="0" fontId="2" fillId="0" borderId="0" xfId="0" applyFont="1" applyAlignment="1">
      <alignment wrapText="1"/>
    </xf>
    <xf numFmtId="166" fontId="1" fillId="0" borderId="0" xfId="0" applyNumberFormat="1" applyFont="1" applyAlignment="1">
      <alignment horizontal="center" vertical="center"/>
    </xf>
    <xf numFmtId="0" fontId="2" fillId="0" borderId="0" xfId="0" applyFont="1" applyAlignment="1">
      <alignment horizontal="left" vertical="top" wrapText="1"/>
    </xf>
    <xf numFmtId="0" fontId="2" fillId="0" borderId="0" xfId="0" applyFont="1" applyAlignment="1">
      <alignment vertical="top" wrapText="1"/>
    </xf>
    <xf numFmtId="165" fontId="1" fillId="0" borderId="0" xfId="0" applyNumberFormat="1" applyFont="1"/>
    <xf numFmtId="168" fontId="1" fillId="0" borderId="0" xfId="0" applyNumberFormat="1" applyFont="1"/>
    <xf numFmtId="0" fontId="4" fillId="0" borderId="0" xfId="0" applyFont="1" applyAlignment="1" applyProtection="1">
      <alignment vertical="center"/>
      <protection locked="0"/>
    </xf>
    <xf numFmtId="166" fontId="1" fillId="0" borderId="0" xfId="0" applyNumberFormat="1" applyFont="1" applyAlignment="1">
      <alignment horizontal="center"/>
    </xf>
    <xf numFmtId="0" fontId="3" fillId="6" borderId="0" xfId="0" applyFont="1" applyFill="1"/>
    <xf numFmtId="0" fontId="1" fillId="0" borderId="3" xfId="0" applyFont="1" applyBorder="1" applyAlignment="1">
      <alignment horizontal="center"/>
    </xf>
    <xf numFmtId="169" fontId="1" fillId="0" borderId="0" xfId="0" applyNumberFormat="1" applyFont="1"/>
    <xf numFmtId="0" fontId="30" fillId="0" borderId="0" xfId="0" applyFont="1" applyAlignment="1">
      <alignment wrapText="1"/>
    </xf>
    <xf numFmtId="0" fontId="16" fillId="0" borderId="15" xfId="0" applyFont="1" applyBorder="1"/>
    <xf numFmtId="0" fontId="30" fillId="0" borderId="15" xfId="0" applyFont="1" applyBorder="1" applyAlignment="1">
      <alignment wrapText="1"/>
    </xf>
    <xf numFmtId="0" fontId="30" fillId="0" borderId="0" xfId="0" applyFont="1"/>
    <xf numFmtId="0" fontId="21" fillId="10" borderId="0" xfId="0" applyFont="1" applyFill="1" applyAlignment="1">
      <alignment wrapText="1"/>
    </xf>
    <xf numFmtId="0" fontId="22" fillId="10" borderId="0" xfId="0" applyFont="1" applyFill="1"/>
    <xf numFmtId="0" fontId="30" fillId="10" borderId="0" xfId="0" applyFont="1" applyFill="1"/>
    <xf numFmtId="166" fontId="24" fillId="0" borderId="0" xfId="2" applyNumberFormat="1" applyFont="1" applyFill="1" applyAlignment="1" applyProtection="1">
      <alignment horizontal="left"/>
      <protection locked="0"/>
    </xf>
    <xf numFmtId="169" fontId="24" fillId="0" borderId="0" xfId="0" applyNumberFormat="1" applyFont="1" applyAlignment="1">
      <alignment horizontal="left"/>
    </xf>
    <xf numFmtId="167" fontId="24" fillId="0" borderId="0" xfId="0" applyNumberFormat="1" applyFont="1" applyAlignment="1" applyProtection="1">
      <alignment horizontal="left"/>
      <protection locked="0"/>
    </xf>
    <xf numFmtId="167" fontId="24" fillId="0" borderId="0" xfId="0" applyNumberFormat="1" applyFont="1" applyAlignment="1">
      <alignment horizontal="left"/>
    </xf>
    <xf numFmtId="169" fontId="1" fillId="0" borderId="0" xfId="2" applyNumberFormat="1" applyFont="1" applyAlignment="1">
      <alignment horizontal="center" vertical="center" wrapText="1"/>
    </xf>
    <xf numFmtId="0" fontId="0" fillId="0" borderId="8" xfId="0" quotePrefix="1" applyBorder="1" applyAlignment="1">
      <alignment horizontal="center" vertical="center" wrapText="1"/>
    </xf>
    <xf numFmtId="167" fontId="15" fillId="3" borderId="0" xfId="0" applyNumberFormat="1" applyFont="1" applyFill="1"/>
    <xf numFmtId="0" fontId="30" fillId="0" borderId="16" xfId="0" applyFont="1" applyBorder="1"/>
    <xf numFmtId="0" fontId="30" fillId="0" borderId="16" xfId="0" applyFont="1" applyBorder="1" applyAlignment="1">
      <alignment wrapText="1"/>
    </xf>
    <xf numFmtId="0" fontId="32" fillId="0" borderId="0" xfId="0" applyFont="1" applyAlignment="1">
      <alignment wrapText="1"/>
    </xf>
    <xf numFmtId="0" fontId="33" fillId="0" borderId="0" xfId="0" applyFont="1" applyAlignment="1">
      <alignment wrapText="1"/>
    </xf>
    <xf numFmtId="0" fontId="32" fillId="0" borderId="0" xfId="0" applyFont="1"/>
    <xf numFmtId="166" fontId="24" fillId="0" borderId="0" xfId="2" applyNumberFormat="1" applyFont="1" applyFill="1" applyAlignment="1">
      <alignment horizontal="left"/>
    </xf>
    <xf numFmtId="0" fontId="24" fillId="0" borderId="0" xfId="0" applyFont="1" applyAlignment="1">
      <alignment horizontal="left"/>
    </xf>
    <xf numFmtId="0" fontId="0" fillId="3" borderId="8" xfId="0" applyFill="1" applyBorder="1" applyAlignment="1" applyProtection="1">
      <alignment horizontal="center" vertical="center" wrapText="1"/>
      <protection locked="0"/>
    </xf>
    <xf numFmtId="169" fontId="0" fillId="3" borderId="0" xfId="0" applyNumberFormat="1" applyFill="1" applyAlignment="1" applyProtection="1">
      <alignment horizontal="center" vertical="center" wrapText="1"/>
      <protection locked="0"/>
    </xf>
    <xf numFmtId="169" fontId="0" fillId="3" borderId="3" xfId="0" applyNumberFormat="1" applyFill="1" applyBorder="1" applyAlignment="1" applyProtection="1">
      <alignment horizontal="center" vertical="center" wrapText="1"/>
      <protection locked="0"/>
    </xf>
    <xf numFmtId="169" fontId="2" fillId="0" borderId="2" xfId="0" applyNumberFormat="1" applyFont="1" applyBorder="1" applyAlignment="1" applyProtection="1">
      <alignment horizontal="center" vertical="center"/>
      <protection locked="0"/>
    </xf>
    <xf numFmtId="164" fontId="4" fillId="0" borderId="6" xfId="0" applyNumberFormat="1" applyFont="1" applyBorder="1" applyAlignment="1" applyProtection="1">
      <alignment horizontal="center" vertical="center"/>
      <protection locked="0"/>
    </xf>
    <xf numFmtId="1" fontId="0" fillId="3" borderId="8" xfId="0" applyNumberFormat="1" applyFill="1" applyBorder="1" applyAlignment="1" applyProtection="1">
      <alignment horizontal="center" vertical="center" wrapText="1"/>
      <protection locked="0"/>
    </xf>
    <xf numFmtId="0" fontId="6" fillId="0" borderId="0" xfId="0" applyFont="1" applyAlignment="1" applyProtection="1">
      <alignment horizontal="center"/>
      <protection locked="0"/>
    </xf>
    <xf numFmtId="0" fontId="35" fillId="0" borderId="0" xfId="0" applyFont="1"/>
    <xf numFmtId="0" fontId="4" fillId="0" borderId="10" xfId="0" applyFont="1" applyBorder="1" applyAlignment="1">
      <alignment horizontal="left" vertical="center" wrapText="1"/>
    </xf>
    <xf numFmtId="0" fontId="4" fillId="0" borderId="11" xfId="0" applyFont="1" applyBorder="1" applyAlignment="1">
      <alignment horizontal="left" vertical="center" wrapText="1"/>
    </xf>
    <xf numFmtId="169" fontId="4" fillId="0" borderId="10" xfId="0" applyNumberFormat="1" applyFont="1" applyBorder="1" applyAlignment="1">
      <alignment horizontal="left" vertical="center" wrapText="1"/>
    </xf>
    <xf numFmtId="0" fontId="17" fillId="3" borderId="0" xfId="0" applyFont="1" applyFill="1"/>
    <xf numFmtId="169" fontId="1" fillId="0" borderId="0" xfId="2" applyNumberFormat="1" applyFont="1" applyBorder="1" applyAlignment="1">
      <alignment horizontal="center" vertical="center" wrapText="1"/>
    </xf>
    <xf numFmtId="169" fontId="2" fillId="3" borderId="13" xfId="0" applyNumberFormat="1" applyFont="1" applyFill="1" applyBorder="1" applyAlignment="1">
      <alignment horizontal="center" vertical="center" wrapText="1"/>
    </xf>
    <xf numFmtId="169" fontId="2" fillId="3" borderId="13" xfId="0" applyNumberFormat="1" applyFont="1" applyFill="1" applyBorder="1" applyAlignment="1" applyProtection="1">
      <alignment horizontal="center" vertical="center" wrapText="1"/>
      <protection locked="0"/>
    </xf>
    <xf numFmtId="0" fontId="21" fillId="7" borderId="0" xfId="0" applyFont="1" applyFill="1" applyAlignment="1">
      <alignment horizontal="left" wrapText="1"/>
    </xf>
    <xf numFmtId="0" fontId="30" fillId="9" borderId="0" xfId="0" applyFont="1" applyFill="1" applyAlignment="1">
      <alignment horizontal="left" wrapText="1"/>
    </xf>
    <xf numFmtId="169" fontId="19" fillId="0" borderId="8" xfId="0" applyNumberFormat="1" applyFont="1" applyBorder="1" applyAlignment="1">
      <alignment horizontal="left" vertical="center" wrapText="1"/>
    </xf>
    <xf numFmtId="169" fontId="19" fillId="0" borderId="12" xfId="0" applyNumberFormat="1" applyFont="1" applyBorder="1" applyAlignment="1">
      <alignment horizontal="left" vertical="center" wrapText="1"/>
    </xf>
    <xf numFmtId="0" fontId="2" fillId="0" borderId="10" xfId="0" applyFont="1" applyBorder="1" applyAlignment="1">
      <alignment horizontal="left" vertical="top" wrapText="1"/>
    </xf>
    <xf numFmtId="167" fontId="15" fillId="0" borderId="10" xfId="0" applyNumberFormat="1" applyFont="1" applyBorder="1" applyAlignment="1">
      <alignment horizontal="center"/>
    </xf>
    <xf numFmtId="167" fontId="15" fillId="0" borderId="0" xfId="0" applyNumberFormat="1" applyFont="1" applyAlignment="1">
      <alignment horizontal="center"/>
    </xf>
    <xf numFmtId="167" fontId="15" fillId="0" borderId="8" xfId="0" applyNumberFormat="1" applyFont="1" applyBorder="1" applyAlignment="1">
      <alignment horizontal="center"/>
    </xf>
    <xf numFmtId="0" fontId="4" fillId="0" borderId="10" xfId="0" applyFont="1" applyBorder="1" applyAlignment="1">
      <alignment horizontal="left" vertical="top" wrapText="1"/>
    </xf>
    <xf numFmtId="0" fontId="14" fillId="5" borderId="0" xfId="0" applyFont="1" applyFill="1" applyAlignment="1">
      <alignment horizontal="left"/>
    </xf>
    <xf numFmtId="0" fontId="0" fillId="0" borderId="1" xfId="0" applyBorder="1" applyAlignment="1">
      <alignment horizontal="center" vertical="center" wrapText="1"/>
    </xf>
    <xf numFmtId="0" fontId="0" fillId="0" borderId="4" xfId="0" applyBorder="1" applyAlignment="1">
      <alignment horizontal="center" vertical="center" wrapText="1"/>
    </xf>
    <xf numFmtId="0" fontId="0" fillId="0" borderId="4" xfId="0" applyBorder="1" applyAlignment="1">
      <alignment horizontal="center" vertical="center"/>
    </xf>
    <xf numFmtId="0" fontId="4" fillId="0" borderId="1" xfId="0" applyFont="1" applyBorder="1" applyAlignment="1">
      <alignment horizontal="center" wrapText="1"/>
    </xf>
    <xf numFmtId="0" fontId="4" fillId="0" borderId="1" xfId="0" applyFont="1" applyBorder="1" applyAlignment="1">
      <alignment horizontal="center"/>
    </xf>
    <xf numFmtId="0" fontId="0" fillId="0" borderId="4" xfId="0" applyBorder="1" applyAlignment="1">
      <alignment horizontal="center" wrapText="1"/>
    </xf>
    <xf numFmtId="0" fontId="1" fillId="0" borderId="4" xfId="0" applyFont="1" applyBorder="1" applyAlignment="1">
      <alignment horizontal="center" wrapText="1"/>
    </xf>
    <xf numFmtId="0" fontId="0" fillId="0" borderId="5" xfId="0" applyBorder="1" applyAlignment="1">
      <alignment horizontal="center" vertical="center" wrapText="1"/>
    </xf>
    <xf numFmtId="0" fontId="13" fillId="5" borderId="0" xfId="0" applyFont="1" applyFill="1" applyAlignment="1">
      <alignment horizontal="left"/>
    </xf>
    <xf numFmtId="0" fontId="10" fillId="0" borderId="5" xfId="0" applyFont="1" applyBorder="1" applyAlignment="1">
      <alignment horizontal="center" wrapText="1"/>
    </xf>
    <xf numFmtId="0" fontId="2" fillId="0" borderId="1" xfId="0" applyFont="1" applyBorder="1" applyAlignment="1">
      <alignment horizontal="center" wrapText="1"/>
    </xf>
    <xf numFmtId="0" fontId="14" fillId="7" borderId="0" xfId="0" applyFont="1" applyFill="1" applyAlignment="1">
      <alignment horizontal="left"/>
    </xf>
    <xf numFmtId="0" fontId="14" fillId="7" borderId="1" xfId="0" applyFont="1" applyFill="1" applyBorder="1" applyAlignment="1">
      <alignment horizontal="left"/>
    </xf>
    <xf numFmtId="0" fontId="4" fillId="0" borderId="1" xfId="0" applyFont="1" applyBorder="1" applyAlignment="1">
      <alignment horizontal="center" vertical="center" wrapText="1"/>
    </xf>
    <xf numFmtId="0" fontId="0" fillId="0" borderId="10" xfId="0" applyBorder="1" applyAlignment="1">
      <alignment horizontal="left" vertical="center" wrapText="1"/>
    </xf>
    <xf numFmtId="0" fontId="21" fillId="7" borderId="0" xfId="0" quotePrefix="1" applyFont="1" applyFill="1" applyAlignment="1">
      <alignment horizontal="left" wrapText="1"/>
    </xf>
    <xf numFmtId="0" fontId="11" fillId="7" borderId="0" xfId="0" applyFont="1" applyFill="1" applyAlignment="1">
      <alignment horizontal="left" wrapText="1"/>
    </xf>
    <xf numFmtId="0" fontId="13" fillId="7" borderId="0" xfId="0" applyFont="1" applyFill="1" applyAlignment="1">
      <alignment horizontal="left" wrapText="1"/>
    </xf>
    <xf numFmtId="0" fontId="17" fillId="0" borderId="10" xfId="0" applyFont="1" applyBorder="1" applyAlignment="1">
      <alignment horizontal="center"/>
    </xf>
    <xf numFmtId="0" fontId="17" fillId="0" borderId="0" xfId="0" applyFont="1" applyAlignment="1">
      <alignment horizontal="center"/>
    </xf>
    <xf numFmtId="0" fontId="17" fillId="0" borderId="8" xfId="0" applyFont="1" applyBorder="1" applyAlignment="1">
      <alignment horizontal="center"/>
    </xf>
    <xf numFmtId="0" fontId="31" fillId="8" borderId="2" xfId="0" quotePrefix="1" applyFont="1" applyFill="1" applyBorder="1" applyAlignment="1">
      <alignment horizontal="left" vertical="center" wrapText="1"/>
    </xf>
    <xf numFmtId="0" fontId="31" fillId="8" borderId="2" xfId="0" applyFont="1" applyFill="1" applyBorder="1" applyAlignment="1">
      <alignment horizontal="left" vertical="center" wrapText="1"/>
    </xf>
    <xf numFmtId="0" fontId="0" fillId="0" borderId="3" xfId="0" applyBorder="1" applyAlignment="1">
      <alignment horizontal="center" vertical="center" wrapText="1"/>
    </xf>
    <xf numFmtId="0" fontId="0" fillId="0" borderId="0" xfId="0" applyAlignment="1">
      <alignment horizontal="center" vertical="center" wrapText="1"/>
    </xf>
    <xf numFmtId="0" fontId="21" fillId="8" borderId="0" xfId="0" applyFont="1" applyFill="1" applyAlignment="1">
      <alignment horizontal="left" wrapText="1"/>
    </xf>
    <xf numFmtId="0" fontId="0" fillId="0" borderId="0" xfId="0" applyAlignment="1">
      <alignment horizontal="center"/>
    </xf>
    <xf numFmtId="0" fontId="0" fillId="0" borderId="3" xfId="0" applyBorder="1" applyAlignment="1">
      <alignment horizontal="center" vertical="center"/>
    </xf>
    <xf numFmtId="0" fontId="0" fillId="0" borderId="0" xfId="0" applyAlignment="1">
      <alignment horizontal="center" vertical="center"/>
    </xf>
    <xf numFmtId="0" fontId="14" fillId="8" borderId="0" xfId="0" applyFont="1" applyFill="1" applyAlignment="1">
      <alignment horizontal="left"/>
    </xf>
    <xf numFmtId="0" fontId="11" fillId="8" borderId="0" xfId="0" applyFont="1" applyFill="1" applyAlignment="1">
      <alignment horizontal="left" wrapText="1"/>
    </xf>
    <xf numFmtId="0" fontId="13" fillId="8" borderId="0" xfId="0" applyFont="1" applyFill="1" applyAlignment="1">
      <alignment horizontal="left" wrapText="1"/>
    </xf>
    <xf numFmtId="0" fontId="18" fillId="0" borderId="0" xfId="0" applyFont="1" applyAlignment="1">
      <alignment horizontal="left"/>
    </xf>
    <xf numFmtId="0" fontId="0" fillId="0" borderId="6" xfId="0" applyBorder="1" applyAlignment="1">
      <alignment horizontal="center" wrapText="1"/>
    </xf>
    <xf numFmtId="0" fontId="31" fillId="8" borderId="0" xfId="0" applyFont="1" applyFill="1" applyAlignment="1">
      <alignment horizontal="left" wrapText="1"/>
    </xf>
    <xf numFmtId="0" fontId="14" fillId="8" borderId="14" xfId="0" applyFont="1" applyFill="1" applyBorder="1" applyAlignment="1">
      <alignment horizontal="left" vertical="center" wrapText="1"/>
    </xf>
    <xf numFmtId="0" fontId="15" fillId="0" borderId="10" xfId="0" applyFont="1" applyBorder="1" applyAlignment="1">
      <alignment horizontal="center"/>
    </xf>
    <xf numFmtId="0" fontId="15" fillId="0" borderId="0" xfId="0" applyFont="1" applyAlignment="1">
      <alignment horizontal="center"/>
    </xf>
    <xf numFmtId="0" fontId="15" fillId="0" borderId="8" xfId="0" applyFont="1" applyBorder="1" applyAlignment="1">
      <alignment horizontal="center"/>
    </xf>
    <xf numFmtId="0" fontId="15" fillId="0" borderId="10" xfId="0" applyFont="1" applyBorder="1" applyAlignment="1">
      <alignment horizontal="left"/>
    </xf>
    <xf numFmtId="0" fontId="15" fillId="0" borderId="0" xfId="0" applyFont="1" applyAlignment="1">
      <alignment horizontal="left"/>
    </xf>
    <xf numFmtId="0" fontId="15" fillId="0" borderId="8" xfId="0" applyFont="1" applyBorder="1" applyAlignment="1">
      <alignment horizontal="left"/>
    </xf>
  </cellXfs>
  <cellStyles count="58">
    <cellStyle name="Currency" xfId="2" builtinId="4"/>
    <cellStyle name="Followed Hyperlink" xfId="6" builtinId="9" hidden="1"/>
    <cellStyle name="Followed Hyperlink" xfId="4" builtinId="9" hidden="1"/>
    <cellStyle name="Followed Hyperlink" xfId="16" builtinId="9" hidden="1"/>
    <cellStyle name="Followed Hyperlink" xfId="40" builtinId="9" hidden="1"/>
    <cellStyle name="Followed Hyperlink" xfId="52" builtinId="9" hidden="1"/>
    <cellStyle name="Followed Hyperlink" xfId="36" builtinId="9" hidden="1"/>
    <cellStyle name="Followed Hyperlink" xfId="44" builtinId="9" hidden="1"/>
    <cellStyle name="Followed Hyperlink" xfId="46" builtinId="9" hidden="1"/>
    <cellStyle name="Followed Hyperlink" xfId="50" builtinId="9" hidden="1"/>
    <cellStyle name="Followed Hyperlink" xfId="30" builtinId="9" hidden="1"/>
    <cellStyle name="Followed Hyperlink" xfId="34" builtinId="9" hidden="1"/>
    <cellStyle name="Followed Hyperlink" xfId="28" builtinId="9" hidden="1"/>
    <cellStyle name="Followed Hyperlink" xfId="26" builtinId="9" hidden="1"/>
    <cellStyle name="Followed Hyperlink" xfId="42" builtinId="9" hidden="1"/>
    <cellStyle name="Followed Hyperlink" xfId="38" builtinId="9" hidden="1"/>
    <cellStyle name="Followed Hyperlink" xfId="14" builtinId="9" hidden="1"/>
    <cellStyle name="Followed Hyperlink" xfId="10" builtinId="9" hidden="1"/>
    <cellStyle name="Followed Hyperlink" xfId="24" builtinId="9" hidden="1"/>
    <cellStyle name="Followed Hyperlink" xfId="12" builtinId="9" hidden="1"/>
    <cellStyle name="Followed Hyperlink" xfId="20" builtinId="9" hidden="1"/>
    <cellStyle name="Followed Hyperlink" xfId="22" builtinId="9" hidden="1"/>
    <cellStyle name="Followed Hyperlink" xfId="8" builtinId="9" hidden="1"/>
    <cellStyle name="Followed Hyperlink" xfId="18" builtinId="9" hidden="1"/>
    <cellStyle name="Followed Hyperlink" xfId="48" builtinId="9" hidden="1"/>
    <cellStyle name="Followed Hyperlink" xfId="32" builtinId="9" hidden="1"/>
    <cellStyle name="Followed Hyperlink" xfId="56" builtinId="9" hidden="1"/>
    <cellStyle name="Followed Hyperlink" xfId="54" builtinId="9" hidden="1"/>
    <cellStyle name="Hyperlink" xfId="25" builtinId="8" hidden="1"/>
    <cellStyle name="Hyperlink" xfId="51" builtinId="8" hidden="1"/>
    <cellStyle name="Hyperlink" xfId="55" builtinId="8" hidden="1"/>
    <cellStyle name="Hyperlink" xfId="47" builtinId="8" hidden="1"/>
    <cellStyle name="Hyperlink" xfId="49" builtinId="8" hidden="1"/>
    <cellStyle name="Hyperlink" xfId="23" builtinId="8" hidden="1"/>
    <cellStyle name="Hyperlink" xfId="35" builtinId="8" hidden="1"/>
    <cellStyle name="Hyperlink" xfId="39" builtinId="8" hidden="1"/>
    <cellStyle name="Hyperlink" xfId="41" builtinId="8" hidden="1"/>
    <cellStyle name="Hyperlink" xfId="43" builtinId="8" hidden="1"/>
    <cellStyle name="Hyperlink" xfId="11" builtinId="8" hidden="1"/>
    <cellStyle name="Hyperlink" xfId="13" builtinId="8" hidden="1"/>
    <cellStyle name="Hyperlink" xfId="15" builtinId="8" hidden="1"/>
    <cellStyle name="Hyperlink" xfId="37" builtinId="8" hidden="1"/>
    <cellStyle name="Hyperlink" xfId="53" builtinId="8" hidden="1"/>
    <cellStyle name="Hyperlink" xfId="45" builtinId="8" hidden="1"/>
    <cellStyle name="Hyperlink" xfId="21" builtinId="8" hidden="1"/>
    <cellStyle name="Hyperlink" xfId="29" builtinId="8" hidden="1"/>
    <cellStyle name="Hyperlink" xfId="5" builtinId="8" hidden="1"/>
    <cellStyle name="Hyperlink" xfId="17" builtinId="8" hidden="1"/>
    <cellStyle name="Hyperlink" xfId="27" builtinId="8" hidden="1"/>
    <cellStyle name="Hyperlink" xfId="31" builtinId="8" hidden="1"/>
    <cellStyle name="Hyperlink" xfId="33" builtinId="8" hidden="1"/>
    <cellStyle name="Hyperlink" xfId="9" builtinId="8" hidden="1"/>
    <cellStyle name="Hyperlink" xfId="3" builtinId="8" hidden="1"/>
    <cellStyle name="Hyperlink" xfId="7" builtinId="8" hidden="1"/>
    <cellStyle name="Hyperlink" xfId="19" builtinId="8" hidden="1"/>
    <cellStyle name="Hyperlink" xfId="57" builtinId="8"/>
    <cellStyle name="Normal" xfId="0" builtinId="0"/>
    <cellStyle name="Percent" xfId="1" builtinId="5"/>
  </cellStyles>
  <dxfs count="99">
    <dxf>
      <fill>
        <patternFill>
          <bgColor rgb="FFFFFF99"/>
        </patternFill>
      </fill>
    </dxf>
    <dxf>
      <font>
        <color theme="0"/>
      </font>
    </dxf>
    <dxf>
      <fill>
        <patternFill>
          <bgColor rgb="FFFFFF99"/>
        </patternFill>
      </fill>
    </dxf>
    <dxf>
      <font>
        <color theme="0"/>
      </font>
    </dxf>
    <dxf>
      <font>
        <color theme="0"/>
      </font>
    </dxf>
    <dxf>
      <fill>
        <patternFill>
          <bgColor rgb="FFFFFF99"/>
        </patternFill>
      </fill>
    </dxf>
    <dxf>
      <font>
        <color theme="0"/>
      </font>
    </dxf>
    <dxf>
      <fill>
        <patternFill>
          <bgColor rgb="FFFFFF99"/>
        </patternFill>
      </fill>
    </dxf>
    <dxf>
      <font>
        <color theme="0"/>
      </font>
    </dxf>
    <dxf>
      <fill>
        <patternFill>
          <bgColor rgb="FFFFFF99"/>
        </patternFill>
      </fill>
    </dxf>
    <dxf>
      <fill>
        <patternFill>
          <bgColor rgb="FFFFFF99"/>
        </patternFill>
      </fill>
    </dxf>
    <dxf>
      <font>
        <color theme="0"/>
      </font>
    </dxf>
    <dxf>
      <fill>
        <patternFill>
          <bgColor rgb="FFFFFF99"/>
        </patternFill>
      </fill>
    </dxf>
    <dxf>
      <font>
        <color theme="0"/>
      </font>
    </dxf>
    <dxf>
      <fill>
        <patternFill>
          <bgColor rgb="FFFFFF99"/>
        </patternFill>
      </fill>
    </dxf>
    <dxf>
      <font>
        <color theme="0"/>
      </font>
    </dxf>
    <dxf>
      <font>
        <color theme="0"/>
      </font>
    </dxf>
    <dxf>
      <fill>
        <patternFill>
          <bgColor rgb="FFFFFF99"/>
        </patternFill>
      </fill>
    </dxf>
    <dxf>
      <fill>
        <patternFill>
          <bgColor rgb="FFFFFF99"/>
        </patternFill>
      </fill>
    </dxf>
    <dxf>
      <font>
        <color theme="0"/>
      </font>
    </dxf>
    <dxf>
      <font>
        <color theme="0"/>
      </font>
    </dxf>
    <dxf>
      <fill>
        <patternFill>
          <bgColor rgb="FFFFFF99"/>
        </patternFill>
      </fill>
    </dxf>
    <dxf>
      <font>
        <color theme="0"/>
      </font>
    </dxf>
    <dxf>
      <fill>
        <patternFill>
          <bgColor rgb="FFFFFF99"/>
        </patternFill>
      </fill>
    </dxf>
    <dxf>
      <font>
        <color theme="0"/>
      </font>
    </dxf>
    <dxf>
      <fill>
        <patternFill>
          <bgColor rgb="FFFFFF99"/>
        </patternFill>
      </fill>
    </dxf>
    <dxf>
      <fill>
        <patternFill>
          <bgColor rgb="FFFFFF99"/>
        </patternFill>
      </fill>
    </dxf>
    <dxf>
      <font>
        <color theme="0"/>
      </font>
    </dxf>
    <dxf>
      <font>
        <color theme="0"/>
      </font>
    </dxf>
    <dxf>
      <fill>
        <patternFill>
          <bgColor rgb="FFFFFF99"/>
        </patternFill>
      </fill>
    </dxf>
    <dxf>
      <fill>
        <patternFill>
          <bgColor rgb="FFFFFF99"/>
        </patternFill>
      </fill>
    </dxf>
    <dxf>
      <font>
        <color theme="0"/>
      </font>
    </dxf>
    <dxf>
      <fill>
        <patternFill>
          <bgColor rgb="FFFFFF99"/>
        </patternFill>
      </fill>
      <border>
        <top style="thin">
          <color auto="1"/>
        </top>
        <bottom style="thin">
          <color auto="1"/>
        </bottom>
      </border>
    </dxf>
    <dxf>
      <font>
        <color theme="0"/>
      </font>
    </dxf>
    <dxf>
      <font>
        <color theme="0"/>
      </font>
    </dxf>
    <dxf>
      <fill>
        <patternFill>
          <bgColor rgb="FFFFFF99"/>
        </patternFill>
      </fill>
      <border>
        <left/>
        <right/>
        <top/>
        <bottom style="thin">
          <color auto="1"/>
        </bottom>
      </border>
    </dxf>
    <dxf>
      <font>
        <color theme="0"/>
      </font>
    </dxf>
    <dxf>
      <fill>
        <patternFill>
          <bgColor rgb="FFFFFF99"/>
        </patternFill>
      </fill>
    </dxf>
    <dxf>
      <fill>
        <patternFill>
          <bgColor rgb="FFFFFF99"/>
        </patternFill>
      </fill>
    </dxf>
    <dxf>
      <font>
        <color theme="0"/>
      </font>
    </dxf>
    <dxf>
      <font>
        <strike/>
        <color theme="0"/>
      </font>
      <fill>
        <patternFill>
          <bgColor theme="0"/>
        </patternFill>
      </fill>
    </dxf>
    <dxf>
      <font>
        <strike/>
        <color theme="0"/>
      </font>
      <fill>
        <patternFill>
          <bgColor theme="0"/>
        </patternFill>
      </fill>
    </dxf>
    <dxf>
      <fill>
        <patternFill>
          <bgColor rgb="FFFFFF99"/>
        </patternFill>
      </fill>
    </dxf>
    <dxf>
      <font>
        <color theme="0"/>
      </font>
    </dxf>
    <dxf>
      <fill>
        <patternFill>
          <bgColor rgb="FFFFFF99"/>
        </patternFill>
      </fill>
    </dxf>
    <dxf>
      <font>
        <color theme="0"/>
      </font>
    </dxf>
    <dxf>
      <font>
        <color theme="0"/>
      </font>
    </dxf>
    <dxf>
      <fill>
        <patternFill>
          <bgColor rgb="FFFFFF99"/>
        </patternFill>
      </fill>
    </dxf>
    <dxf>
      <fill>
        <patternFill>
          <bgColor rgb="FFFFFF99"/>
        </patternFill>
      </fill>
    </dxf>
    <dxf>
      <font>
        <color theme="0"/>
      </font>
    </dxf>
    <dxf>
      <font>
        <color theme="0"/>
      </font>
    </dxf>
    <dxf>
      <fill>
        <patternFill>
          <bgColor rgb="FFFFFF99"/>
        </patternFill>
      </fill>
    </dxf>
    <dxf>
      <fill>
        <patternFill>
          <bgColor rgb="FFFFFF99"/>
        </patternFill>
      </fill>
    </dxf>
    <dxf>
      <font>
        <color theme="0"/>
      </font>
    </dxf>
    <dxf>
      <fill>
        <patternFill>
          <bgColor rgb="FFFFFF99"/>
        </patternFill>
      </fill>
    </dxf>
    <dxf>
      <font>
        <color theme="0"/>
      </font>
    </dxf>
    <dxf>
      <font>
        <strike/>
        <color theme="0"/>
      </font>
    </dxf>
    <dxf>
      <font>
        <strike/>
        <color theme="0"/>
      </font>
    </dxf>
    <dxf>
      <fill>
        <patternFill>
          <bgColor rgb="FFFFFF99"/>
        </patternFill>
      </fill>
    </dxf>
    <dxf>
      <font>
        <color theme="0"/>
      </font>
    </dxf>
    <dxf>
      <fill>
        <patternFill>
          <bgColor rgb="FFFFFF99"/>
        </patternFill>
      </fill>
    </dxf>
    <dxf>
      <font>
        <color theme="0"/>
      </font>
    </dxf>
    <dxf>
      <fill>
        <patternFill>
          <bgColor rgb="FFFFFF99"/>
        </patternFill>
      </fill>
    </dxf>
    <dxf>
      <font>
        <color theme="0"/>
      </font>
    </dxf>
    <dxf>
      <font>
        <color theme="0"/>
      </font>
    </dxf>
    <dxf>
      <fill>
        <patternFill>
          <bgColor rgb="FFFFFF99"/>
        </patternFill>
      </fill>
    </dxf>
    <dxf>
      <fill>
        <patternFill>
          <bgColor rgb="FFFFFF99"/>
        </patternFill>
      </fill>
    </dxf>
    <dxf>
      <font>
        <color theme="0"/>
      </font>
    </dxf>
    <dxf>
      <fill>
        <patternFill>
          <bgColor rgb="FFFFFF99"/>
        </patternFill>
      </fill>
    </dxf>
    <dxf>
      <font>
        <color theme="0"/>
      </font>
    </dxf>
    <dxf>
      <fill>
        <patternFill>
          <bgColor rgb="FFFFFF99"/>
        </patternFill>
      </fill>
    </dxf>
    <dxf>
      <font>
        <color theme="0"/>
      </font>
    </dxf>
    <dxf>
      <fill>
        <patternFill>
          <bgColor rgb="FFFFFF99"/>
        </patternFill>
      </fill>
    </dxf>
    <dxf>
      <font>
        <color theme="0"/>
      </font>
    </dxf>
    <dxf>
      <fill>
        <patternFill>
          <bgColor rgb="FFFFFF99"/>
        </patternFill>
      </fill>
      <border>
        <top style="thin">
          <color auto="1"/>
        </top>
        <bottom style="thin">
          <color auto="1"/>
        </bottom>
      </border>
    </dxf>
    <dxf>
      <font>
        <color theme="0"/>
      </font>
    </dxf>
    <dxf>
      <fill>
        <patternFill>
          <bgColor rgb="FFFFFF99"/>
        </patternFill>
      </fill>
      <border>
        <left/>
        <right/>
        <top style="thin">
          <color auto="1"/>
        </top>
        <bottom style="thin">
          <color auto="1"/>
        </bottom>
      </border>
    </dxf>
    <dxf>
      <font>
        <color theme="0"/>
      </font>
    </dxf>
    <dxf>
      <fill>
        <patternFill>
          <bgColor rgb="FFFFFF99"/>
        </patternFill>
      </fill>
    </dxf>
    <dxf>
      <font>
        <color theme="0"/>
      </font>
    </dxf>
    <dxf>
      <font>
        <color theme="0"/>
      </font>
    </dxf>
    <dxf>
      <fill>
        <patternFill>
          <bgColor rgb="FFFFFF99"/>
        </patternFill>
      </fill>
    </dxf>
    <dxf>
      <font>
        <strike/>
        <color theme="0"/>
      </font>
      <fill>
        <patternFill patternType="none">
          <bgColor auto="1"/>
        </patternFill>
      </fill>
    </dxf>
    <dxf>
      <fill>
        <patternFill>
          <bgColor rgb="FFFFFF99"/>
        </patternFill>
      </fill>
    </dxf>
    <dxf>
      <font>
        <color theme="0"/>
      </font>
    </dxf>
    <dxf>
      <font>
        <color theme="0"/>
      </font>
    </dxf>
    <dxf>
      <fill>
        <patternFill>
          <bgColor rgb="FFFFFF99"/>
        </patternFill>
      </fill>
    </dxf>
    <dxf>
      <fill>
        <patternFill>
          <bgColor rgb="FFFFFF99"/>
        </patternFill>
      </fill>
    </dxf>
    <dxf>
      <font>
        <color theme="0"/>
      </font>
    </dxf>
    <dxf>
      <font>
        <color theme="0"/>
      </font>
    </dxf>
    <dxf>
      <fill>
        <patternFill>
          <bgColor rgb="FFFFFF99"/>
        </patternFill>
      </fill>
    </dxf>
    <dxf>
      <font>
        <color theme="0"/>
      </font>
    </dxf>
    <dxf>
      <fill>
        <patternFill>
          <bgColor rgb="FFFFFF99"/>
        </patternFill>
      </fill>
    </dxf>
    <dxf>
      <fill>
        <patternFill>
          <bgColor rgb="FFFFFF99"/>
        </patternFill>
      </fill>
    </dxf>
    <dxf>
      <font>
        <color theme="0"/>
      </font>
    </dxf>
    <dxf>
      <fill>
        <patternFill>
          <bgColor rgb="FFFFFF99"/>
        </patternFill>
      </fill>
    </dxf>
    <dxf>
      <font>
        <color theme="0"/>
      </font>
    </dxf>
    <dxf>
      <font>
        <strike/>
        <color theme="0"/>
      </font>
      <fill>
        <patternFill>
          <bgColor theme="0"/>
        </patternFill>
      </fill>
    </dxf>
    <dxf>
      <font>
        <strike/>
        <color theme="0"/>
      </font>
    </dxf>
  </dxfs>
  <tableStyles count="1" defaultTableStyle="TableStyleMedium2" defaultPivotStyle="PivotStyleLight16">
    <tableStyle name="Table Style 1" pivot="0" count="0" xr9:uid="{00000000-0011-0000-FFFF-FFFF00000000}"/>
  </tableStyles>
  <colors>
    <mruColors>
      <color rgb="FFFFFF99"/>
      <color rgb="FFFFFFCC"/>
      <color rgb="FFFF66FF"/>
      <color rgb="FFFF0066"/>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theme" Target="theme/theme1.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 Id="rId9" Type="http://schemas.openxmlformats.org/officeDocument/2006/relationships/customXml" Target="../customXml/item3.xml"/></Relationships>
</file>

<file path=xl/charts/_rels/chart1.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_rels/chart2.xml.rels><?xml version="1.0" encoding="UTF-8" standalone="yes"?>
<Relationships xmlns="http://schemas.openxmlformats.org/package/2006/relationships"><Relationship Id="rId2" Type="http://schemas.microsoft.com/office/2011/relationships/chartColorStyle" Target="colors2.xml"/><Relationship Id="rId1" Type="http://schemas.microsoft.com/office/2011/relationships/chartStyle" Target="style2.xml"/></Relationships>
</file>

<file path=xl/charts/_rels/chart3.xml.rels><?xml version="1.0" encoding="UTF-8" standalone="yes"?>
<Relationships xmlns="http://schemas.openxmlformats.org/package/2006/relationships"><Relationship Id="rId2" Type="http://schemas.microsoft.com/office/2011/relationships/chartColorStyle" Target="colors3.xml"/><Relationship Id="rId1" Type="http://schemas.microsoft.com/office/2011/relationships/chartStyle" Target="style3.xml"/></Relationships>
</file>

<file path=xl/charts/_rels/chart4.xml.rels><?xml version="1.0" encoding="UTF-8" standalone="yes"?>
<Relationships xmlns="http://schemas.openxmlformats.org/package/2006/relationships"><Relationship Id="rId2" Type="http://schemas.microsoft.com/office/2011/relationships/chartColorStyle" Target="colors4.xml"/><Relationship Id="rId1" Type="http://schemas.microsoft.com/office/2011/relationships/chartStyle" Target="style4.xml"/></Relationships>
</file>

<file path=xl/charts/_rels/chart5.xml.rels><?xml version="1.0" encoding="UTF-8" standalone="yes"?>
<Relationships xmlns="http://schemas.openxmlformats.org/package/2006/relationships"><Relationship Id="rId2" Type="http://schemas.microsoft.com/office/2011/relationships/chartColorStyle" Target="colors5.xml"/><Relationship Id="rId1" Type="http://schemas.microsoft.com/office/2011/relationships/chartStyle" Target="style5.xml"/></Relationships>
</file>

<file path=xl/charts/_rels/chart6.xml.rels><?xml version="1.0" encoding="UTF-8" standalone="yes"?>
<Relationships xmlns="http://schemas.openxmlformats.org/package/2006/relationships"><Relationship Id="rId2" Type="http://schemas.microsoft.com/office/2011/relationships/chartColorStyle" Target="colors6.xml"/><Relationship Id="rId1" Type="http://schemas.microsoft.com/office/2011/relationships/chartStyle" Target="style6.xml"/></Relationships>
</file>

<file path=xl/charts/_rels/chart7.xml.rels><?xml version="1.0" encoding="UTF-8" standalone="yes"?>
<Relationships xmlns="http://schemas.openxmlformats.org/package/2006/relationships"><Relationship Id="rId2" Type="http://schemas.microsoft.com/office/2011/relationships/chartColorStyle" Target="colors7.xml"/><Relationship Id="rId1" Type="http://schemas.microsoft.com/office/2011/relationships/chartStyle" Target="style7.xml"/></Relationships>
</file>

<file path=xl/charts/_rels/chart8.xml.rels><?xml version="1.0" encoding="UTF-8" standalone="yes"?>
<Relationships xmlns="http://schemas.openxmlformats.org/package/2006/relationships"><Relationship Id="rId2" Type="http://schemas.microsoft.com/office/2011/relationships/chartColorStyle" Target="colors8.xml"/><Relationship Id="rId1" Type="http://schemas.microsoft.com/office/2011/relationships/chartStyle" Target="style8.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n-US" sz="1400" b="1" i="0" baseline="0">
                <a:effectLst/>
              </a:rPr>
              <a:t>Water System Cost &amp; Benefit for Cow-Calf Herd</a:t>
            </a:r>
            <a:endParaRPr lang="en-CA" sz="1400" b="1">
              <a:effectLst/>
            </a:endParaRPr>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n-CA"/>
        </a:p>
      </c:txPr>
    </c:title>
    <c:autoTitleDeleted val="0"/>
    <c:plotArea>
      <c:layout/>
      <c:barChart>
        <c:barDir val="col"/>
        <c:grouping val="clustered"/>
        <c:varyColors val="0"/>
        <c:ser>
          <c:idx val="1"/>
          <c:order val="0"/>
          <c:tx>
            <c:strRef>
              <c:f>'Cow-calf Interface'!$B$77</c:f>
              <c:strCache>
                <c:ptCount val="1"/>
                <c:pt idx="0">
                  <c:v>Estimated Initial Cost 
($/pair)</c:v>
                </c:pt>
              </c:strCache>
            </c:strRef>
          </c:tx>
          <c:spPr>
            <a:solidFill>
              <a:schemeClr val="accent2"/>
            </a:solidFill>
            <a:ln>
              <a:noFill/>
            </a:ln>
            <a:effectLst/>
          </c:spPr>
          <c:invertIfNegative val="0"/>
          <c:dLbls>
            <c:numFmt formatCode="&quot;$&quot;#,##0" sourceLinked="0"/>
            <c:spPr>
              <a:noFill/>
              <a:ln>
                <a:noFill/>
              </a:ln>
              <a:effectLst/>
            </c:spPr>
            <c:txPr>
              <a:bodyPr rot="0" spcFirstLastPara="1" vertOverflow="ellipsis" vert="horz" wrap="square" lIns="38100" tIns="19050" rIns="38100" bIns="19050" anchor="ctr" anchorCtr="1">
                <a:spAutoFit/>
              </a:bodyPr>
              <a:lstStyle/>
              <a:p>
                <a:pPr>
                  <a:defRPr sz="1050" b="0" i="0" u="none" strike="noStrike" kern="1200" baseline="0">
                    <a:solidFill>
                      <a:schemeClr val="tx1">
                        <a:lumMod val="75000"/>
                        <a:lumOff val="25000"/>
                      </a:schemeClr>
                    </a:solidFill>
                    <a:latin typeface="+mn-lt"/>
                    <a:ea typeface="+mn-ea"/>
                    <a:cs typeface="+mn-cs"/>
                  </a:defRPr>
                </a:pPr>
                <a:endParaRPr lang="en-US"/>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'Cow-calf Interface'!$A$78:$A$81</c:f>
              <c:strCache>
                <c:ptCount val="4"/>
                <c:pt idx="0">
                  <c:v>Windmill Pump</c:v>
                </c:pt>
                <c:pt idx="1">
                  <c:v>Solar-powered Pump</c:v>
                </c:pt>
                <c:pt idx="2">
                  <c:v>Underground Pipe</c:v>
                </c:pt>
                <c:pt idx="3">
                  <c:v>Aboveground Pipe</c:v>
                </c:pt>
              </c:strCache>
            </c:strRef>
          </c:cat>
          <c:val>
            <c:numRef>
              <c:f>'Cow-calf Interface'!$B$78:$B$81</c:f>
              <c:numCache>
                <c:formatCode>"$"#,##0.00</c:formatCode>
                <c:ptCount val="4"/>
                <c:pt idx="0">
                  <c:v>228.95</c:v>
                </c:pt>
                <c:pt idx="1">
                  <c:v>208.95</c:v>
                </c:pt>
                <c:pt idx="2">
                  <c:v>328.95</c:v>
                </c:pt>
                <c:pt idx="3">
                  <c:v>303.95</c:v>
                </c:pt>
              </c:numCache>
            </c:numRef>
          </c:val>
          <c:extLst>
            <c:ext xmlns:c16="http://schemas.microsoft.com/office/drawing/2014/chart" uri="{C3380CC4-5D6E-409C-BE32-E72D297353CC}">
              <c16:uniqueId val="{00000001-0800-4772-8ECA-255DB93E972D}"/>
            </c:ext>
          </c:extLst>
        </c:ser>
        <c:ser>
          <c:idx val="2"/>
          <c:order val="1"/>
          <c:tx>
            <c:strRef>
              <c:f>'Cow-calf Interface'!$C$77</c:f>
              <c:strCache>
                <c:ptCount val="1"/>
                <c:pt idx="0">
                  <c:v>Maintenance Cost
($/pair/year)</c:v>
                </c:pt>
              </c:strCache>
            </c:strRef>
          </c:tx>
          <c:spPr>
            <a:solidFill>
              <a:schemeClr val="accent3"/>
            </a:solidFill>
            <a:ln>
              <a:noFill/>
            </a:ln>
            <a:effectLst/>
          </c:spPr>
          <c:invertIfNegative val="0"/>
          <c:dLbls>
            <c:numFmt formatCode="&quot;$&quot;#,##0" sourceLinked="0"/>
            <c:spPr>
              <a:noFill/>
              <a:ln>
                <a:noFill/>
              </a:ln>
              <a:effectLst/>
            </c:spPr>
            <c:txPr>
              <a:bodyPr rot="0" spcFirstLastPara="1" vertOverflow="ellipsis" vert="horz" wrap="square" lIns="38100" tIns="19050" rIns="38100" bIns="19050" anchor="ctr" anchorCtr="1">
                <a:spAutoFit/>
              </a:bodyPr>
              <a:lstStyle/>
              <a:p>
                <a:pPr>
                  <a:defRPr sz="1050" b="0" i="0" u="none" strike="noStrike" kern="1200" baseline="0">
                    <a:solidFill>
                      <a:schemeClr val="tx1">
                        <a:lumMod val="75000"/>
                        <a:lumOff val="25000"/>
                      </a:schemeClr>
                    </a:solidFill>
                    <a:latin typeface="+mn-lt"/>
                    <a:ea typeface="+mn-ea"/>
                    <a:cs typeface="+mn-cs"/>
                  </a:defRPr>
                </a:pPr>
                <a:endParaRPr lang="en-US"/>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'Cow-calf Interface'!$A$78:$A$81</c:f>
              <c:strCache>
                <c:ptCount val="4"/>
                <c:pt idx="0">
                  <c:v>Windmill Pump</c:v>
                </c:pt>
                <c:pt idx="1">
                  <c:v>Solar-powered Pump</c:v>
                </c:pt>
                <c:pt idx="2">
                  <c:v>Underground Pipe</c:v>
                </c:pt>
                <c:pt idx="3">
                  <c:v>Aboveground Pipe</c:v>
                </c:pt>
              </c:strCache>
            </c:strRef>
          </c:cat>
          <c:val>
            <c:numRef>
              <c:f>'Cow-calf Interface'!$C$78:$C$81</c:f>
              <c:numCache>
                <c:formatCode>"$"#,##0.00</c:formatCode>
                <c:ptCount val="4"/>
                <c:pt idx="0">
                  <c:v>2.5</c:v>
                </c:pt>
                <c:pt idx="1">
                  <c:v>2.5</c:v>
                </c:pt>
                <c:pt idx="2">
                  <c:v>2.5</c:v>
                </c:pt>
                <c:pt idx="3">
                  <c:v>2.5</c:v>
                </c:pt>
              </c:numCache>
            </c:numRef>
          </c:val>
          <c:extLst>
            <c:ext xmlns:c16="http://schemas.microsoft.com/office/drawing/2014/chart" uri="{C3380CC4-5D6E-409C-BE32-E72D297353CC}">
              <c16:uniqueId val="{00000002-0800-4772-8ECA-255DB93E972D}"/>
            </c:ext>
          </c:extLst>
        </c:ser>
        <c:ser>
          <c:idx val="3"/>
          <c:order val="2"/>
          <c:tx>
            <c:strRef>
              <c:f>'Cow-calf Interface'!$D$77</c:f>
              <c:strCache>
                <c:ptCount val="1"/>
                <c:pt idx="0">
                  <c:v>Potential Funding
($/pair)</c:v>
                </c:pt>
              </c:strCache>
            </c:strRef>
          </c:tx>
          <c:spPr>
            <a:solidFill>
              <a:schemeClr val="accent4"/>
            </a:solidFill>
            <a:ln>
              <a:noFill/>
            </a:ln>
            <a:effectLst/>
          </c:spPr>
          <c:invertIfNegative val="0"/>
          <c:dLbls>
            <c:numFmt formatCode="&quot;$&quot;#,##0" sourceLinked="0"/>
            <c:spPr>
              <a:noFill/>
              <a:ln>
                <a:noFill/>
              </a:ln>
              <a:effectLst/>
            </c:spPr>
            <c:txPr>
              <a:bodyPr rot="0" spcFirstLastPara="1" vertOverflow="ellipsis" vert="horz" wrap="square" lIns="38100" tIns="19050" rIns="38100" bIns="19050" anchor="ctr" anchorCtr="1">
                <a:spAutoFit/>
              </a:bodyPr>
              <a:lstStyle/>
              <a:p>
                <a:pPr>
                  <a:defRPr sz="1050" b="0" i="0" u="none" strike="noStrike" kern="1200" baseline="0">
                    <a:solidFill>
                      <a:schemeClr val="tx1">
                        <a:lumMod val="75000"/>
                        <a:lumOff val="25000"/>
                      </a:schemeClr>
                    </a:solidFill>
                    <a:latin typeface="+mn-lt"/>
                    <a:ea typeface="+mn-ea"/>
                    <a:cs typeface="+mn-cs"/>
                  </a:defRPr>
                </a:pPr>
                <a:endParaRPr lang="en-US"/>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'Cow-calf Interface'!$A$78:$A$81</c:f>
              <c:strCache>
                <c:ptCount val="4"/>
                <c:pt idx="0">
                  <c:v>Windmill Pump</c:v>
                </c:pt>
                <c:pt idx="1">
                  <c:v>Solar-powered Pump</c:v>
                </c:pt>
                <c:pt idx="2">
                  <c:v>Underground Pipe</c:v>
                </c:pt>
                <c:pt idx="3">
                  <c:v>Aboveground Pipe</c:v>
                </c:pt>
              </c:strCache>
            </c:strRef>
          </c:cat>
          <c:val>
            <c:numRef>
              <c:f>'Cow-calf Interface'!$D$78:$D$81</c:f>
              <c:numCache>
                <c:formatCode>"$"#,##0.00</c:formatCode>
                <c:ptCount val="4"/>
                <c:pt idx="0">
                  <c:v>20</c:v>
                </c:pt>
                <c:pt idx="1">
                  <c:v>30</c:v>
                </c:pt>
                <c:pt idx="2">
                  <c:v>50</c:v>
                </c:pt>
                <c:pt idx="3">
                  <c:v>50.01</c:v>
                </c:pt>
              </c:numCache>
            </c:numRef>
          </c:val>
          <c:extLst>
            <c:ext xmlns:c16="http://schemas.microsoft.com/office/drawing/2014/chart" uri="{C3380CC4-5D6E-409C-BE32-E72D297353CC}">
              <c16:uniqueId val="{00000000-97AD-4660-ABCA-2F01C683B0EB}"/>
            </c:ext>
          </c:extLst>
        </c:ser>
        <c:ser>
          <c:idx val="0"/>
          <c:order val="3"/>
          <c:tx>
            <c:strRef>
              <c:f>'Cow-calf Interface'!$E$77</c:f>
              <c:strCache>
                <c:ptCount val="1"/>
                <c:pt idx="0">
                  <c:v>Benefit 
($/pair/year)</c:v>
                </c:pt>
              </c:strCache>
            </c:strRef>
          </c:tx>
          <c:spPr>
            <a:solidFill>
              <a:schemeClr val="accent1"/>
            </a:solidFill>
            <a:ln>
              <a:noFill/>
            </a:ln>
            <a:effectLst/>
          </c:spPr>
          <c:invertIfNegative val="0"/>
          <c:dLbls>
            <c:numFmt formatCode="&quot;$&quot;#,##0" sourceLinked="0"/>
            <c:spPr>
              <a:noFill/>
              <a:ln>
                <a:noFill/>
              </a:ln>
              <a:effectLst/>
            </c:spPr>
            <c:txPr>
              <a:bodyPr rot="0" spcFirstLastPara="1" vertOverflow="ellipsis" vert="horz" wrap="square" lIns="38100" tIns="19050" rIns="38100" bIns="19050" anchor="ctr" anchorCtr="1">
                <a:spAutoFit/>
              </a:bodyPr>
              <a:lstStyle/>
              <a:p>
                <a:pPr>
                  <a:defRPr sz="1050" b="0" i="0" u="none" strike="noStrike" kern="1200" baseline="0">
                    <a:solidFill>
                      <a:schemeClr val="tx1">
                        <a:lumMod val="75000"/>
                        <a:lumOff val="25000"/>
                      </a:schemeClr>
                    </a:solidFill>
                    <a:latin typeface="+mn-lt"/>
                    <a:ea typeface="+mn-ea"/>
                    <a:cs typeface="+mn-cs"/>
                  </a:defRPr>
                </a:pPr>
                <a:endParaRPr lang="en-US"/>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'Cow-calf Interface'!$A$78:$A$81</c:f>
              <c:strCache>
                <c:ptCount val="4"/>
                <c:pt idx="0">
                  <c:v>Windmill Pump</c:v>
                </c:pt>
                <c:pt idx="1">
                  <c:v>Solar-powered Pump</c:v>
                </c:pt>
                <c:pt idx="2">
                  <c:v>Underground Pipe</c:v>
                </c:pt>
                <c:pt idx="3">
                  <c:v>Aboveground Pipe</c:v>
                </c:pt>
              </c:strCache>
            </c:strRef>
          </c:cat>
          <c:val>
            <c:numRef>
              <c:f>'Cow-calf Interface'!$E$78:$E$81</c:f>
              <c:numCache>
                <c:formatCode>"$"#,##0.00</c:formatCode>
                <c:ptCount val="4"/>
                <c:pt idx="0">
                  <c:v>60.102907500000029</c:v>
                </c:pt>
                <c:pt idx="1">
                  <c:v>60.102907500000029</c:v>
                </c:pt>
                <c:pt idx="2">
                  <c:v>60.102907500000029</c:v>
                </c:pt>
                <c:pt idx="3">
                  <c:v>60.102907500000029</c:v>
                </c:pt>
              </c:numCache>
            </c:numRef>
          </c:val>
          <c:extLst>
            <c:ext xmlns:c16="http://schemas.microsoft.com/office/drawing/2014/chart" uri="{C3380CC4-5D6E-409C-BE32-E72D297353CC}">
              <c16:uniqueId val="{00000000-0800-4772-8ECA-255DB93E972D}"/>
            </c:ext>
          </c:extLst>
        </c:ser>
        <c:dLbls>
          <c:dLblPos val="outEnd"/>
          <c:showLegendKey val="0"/>
          <c:showVal val="1"/>
          <c:showCatName val="0"/>
          <c:showSerName val="0"/>
          <c:showPercent val="0"/>
          <c:showBubbleSize val="0"/>
        </c:dLbls>
        <c:gapWidth val="150"/>
        <c:axId val="72295168"/>
        <c:axId val="72320128"/>
      </c:barChart>
      <c:catAx>
        <c:axId val="72295168"/>
        <c:scaling>
          <c:orientation val="minMax"/>
        </c:scaling>
        <c:delete val="0"/>
        <c:axPos val="b"/>
        <c:numFmt formatCode="General" sourceLinked="1"/>
        <c:majorTickMark val="none"/>
        <c:minorTickMark val="none"/>
        <c:tickLblPos val="low"/>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1200" b="0" i="0" u="none" strike="noStrike" kern="1200" baseline="0">
                <a:solidFill>
                  <a:schemeClr val="tx1">
                    <a:lumMod val="65000"/>
                    <a:lumOff val="35000"/>
                  </a:schemeClr>
                </a:solidFill>
                <a:latin typeface="+mn-lt"/>
                <a:ea typeface="+mn-ea"/>
                <a:cs typeface="+mn-cs"/>
              </a:defRPr>
            </a:pPr>
            <a:endParaRPr lang="en-US"/>
          </a:p>
        </c:txPr>
        <c:crossAx val="72320128"/>
        <c:crosses val="autoZero"/>
        <c:auto val="1"/>
        <c:lblAlgn val="ctr"/>
        <c:lblOffset val="100"/>
        <c:noMultiLvlLbl val="0"/>
      </c:catAx>
      <c:valAx>
        <c:axId val="72320128"/>
        <c:scaling>
          <c:orientation val="minMax"/>
        </c:scaling>
        <c:delete val="0"/>
        <c:axPos val="l"/>
        <c:majorGridlines>
          <c:spPr>
            <a:ln w="9525" cap="flat" cmpd="sng" algn="ctr">
              <a:solidFill>
                <a:schemeClr val="tx1">
                  <a:lumMod val="15000"/>
                  <a:lumOff val="85000"/>
                </a:schemeClr>
              </a:solidFill>
              <a:round/>
            </a:ln>
            <a:effectLst/>
          </c:spPr>
        </c:majorGridlines>
        <c:title>
          <c:tx>
            <c:rich>
              <a:bodyPr rot="-5400000" spcFirstLastPara="1" vertOverflow="ellipsis" vert="horz" wrap="square" anchor="ctr" anchorCtr="1"/>
              <a:lstStyle/>
              <a:p>
                <a:pPr>
                  <a:defRPr sz="1200" b="0" i="0" u="none" strike="noStrike" kern="1200" baseline="0">
                    <a:solidFill>
                      <a:schemeClr val="tx1">
                        <a:lumMod val="65000"/>
                        <a:lumOff val="35000"/>
                      </a:schemeClr>
                    </a:solidFill>
                    <a:latin typeface="+mn-lt"/>
                    <a:ea typeface="+mn-ea"/>
                    <a:cs typeface="+mn-cs"/>
                  </a:defRPr>
                </a:pPr>
                <a:r>
                  <a:rPr lang="en-US" sz="1200" b="0" i="0" baseline="0">
                    <a:effectLst/>
                  </a:rPr>
                  <a:t>$/pair/year</a:t>
                </a:r>
                <a:endParaRPr lang="en-CA" sz="1200">
                  <a:effectLst/>
                </a:endParaRPr>
              </a:p>
            </c:rich>
          </c:tx>
          <c:layout>
            <c:manualLayout>
              <c:xMode val="edge"/>
              <c:yMode val="edge"/>
              <c:x val="1.0327337988360602E-2"/>
              <c:y val="0.42390281575899275"/>
            </c:manualLayout>
          </c:layout>
          <c:overlay val="0"/>
          <c:spPr>
            <a:noFill/>
            <a:ln>
              <a:noFill/>
            </a:ln>
            <a:effectLst/>
          </c:spPr>
          <c:txPr>
            <a:bodyPr rot="-5400000" spcFirstLastPara="1" vertOverflow="ellipsis" vert="horz" wrap="square" anchor="ctr" anchorCtr="1"/>
            <a:lstStyle/>
            <a:p>
              <a:pPr>
                <a:defRPr sz="1200" b="0" i="0" u="none" strike="noStrike" kern="1200" baseline="0">
                  <a:solidFill>
                    <a:schemeClr val="tx1">
                      <a:lumMod val="65000"/>
                      <a:lumOff val="35000"/>
                    </a:schemeClr>
                  </a:solidFill>
                  <a:latin typeface="+mn-lt"/>
                  <a:ea typeface="+mn-ea"/>
                  <a:cs typeface="+mn-cs"/>
                </a:defRPr>
              </a:pPr>
              <a:endParaRPr lang="en-CA"/>
            </a:p>
          </c:txPr>
        </c:title>
        <c:numFmt formatCode="&quot;$&quot;#,##0" sourceLinked="0"/>
        <c:majorTickMark val="none"/>
        <c:minorTickMark val="none"/>
        <c:tickLblPos val="nextTo"/>
        <c:spPr>
          <a:noFill/>
          <a:ln>
            <a:noFill/>
          </a:ln>
          <a:effectLst/>
        </c:spPr>
        <c:txPr>
          <a:bodyPr rot="-60000000" spcFirstLastPara="1" vertOverflow="ellipsis" vert="horz" wrap="square" anchor="ctr" anchorCtr="1"/>
          <a:lstStyle/>
          <a:p>
            <a:pPr>
              <a:defRPr sz="1050" b="0" i="0" u="none" strike="noStrike" kern="1200" baseline="0">
                <a:solidFill>
                  <a:schemeClr val="tx1">
                    <a:lumMod val="65000"/>
                    <a:lumOff val="35000"/>
                  </a:schemeClr>
                </a:solidFill>
                <a:latin typeface="+mn-lt"/>
                <a:ea typeface="+mn-ea"/>
                <a:cs typeface="+mn-cs"/>
              </a:defRPr>
            </a:pPr>
            <a:endParaRPr lang="en-US"/>
          </a:p>
        </c:txPr>
        <c:crossAx val="72295168"/>
        <c:crosses val="autoZero"/>
        <c:crossBetween val="between"/>
      </c:valAx>
      <c:spPr>
        <a:noFill/>
        <a:ln>
          <a:noFill/>
        </a:ln>
        <a:effectLst/>
      </c:spPr>
    </c:plotArea>
    <c:legend>
      <c:legendPos val="t"/>
      <c:overlay val="0"/>
      <c:spPr>
        <a:noFill/>
        <a:ln>
          <a:noFill/>
        </a:ln>
        <a:effectLst/>
      </c:spPr>
      <c:txPr>
        <a:bodyPr rot="0" spcFirstLastPara="1" vertOverflow="ellipsis" vert="horz" wrap="square" anchor="ctr" anchorCtr="1"/>
        <a:lstStyle/>
        <a:p>
          <a:pPr>
            <a:defRPr sz="1050" b="0" i="0" u="none" strike="noStrike" kern="1200" baseline="0">
              <a:solidFill>
                <a:schemeClr val="tx1">
                  <a:lumMod val="65000"/>
                  <a:lumOff val="35000"/>
                </a:schemeClr>
              </a:solidFill>
              <a:latin typeface="+mn-lt"/>
              <a:ea typeface="+mn-ea"/>
              <a:cs typeface="+mn-cs"/>
            </a:defRPr>
          </a:pPr>
          <a:endParaRPr lang="en-US"/>
        </a:p>
      </c:txPr>
    </c:legend>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000000000000022" l="0.70000000000000018" r="0.70000000000000018" t="0.75000000000000022" header="0.3000000000000001" footer="0.3000000000000001"/>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n-US" sz="1400" b="1" i="0" baseline="0">
                <a:effectLst/>
              </a:rPr>
              <a:t>Net Benefit in 5 Years</a:t>
            </a:r>
          </a:p>
        </c:rich>
      </c:tx>
      <c:layout>
        <c:manualLayout>
          <c:xMode val="edge"/>
          <c:yMode val="edge"/>
          <c:x val="0.31836254427122307"/>
          <c:y val="2.3838781621762836E-2"/>
        </c:manualLayout>
      </c:layout>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barChart>
        <c:barDir val="col"/>
        <c:grouping val="clustered"/>
        <c:varyColors val="0"/>
        <c:ser>
          <c:idx val="0"/>
          <c:order val="0"/>
          <c:tx>
            <c:strRef>
              <c:f>'Cow-calf Interface'!$G$77</c:f>
              <c:strCache>
                <c:ptCount val="1"/>
                <c:pt idx="0">
                  <c:v>Net Benefits in 5 Year
($/pair)</c:v>
                </c:pt>
              </c:strCache>
            </c:strRef>
          </c:tx>
          <c:spPr>
            <a:solidFill>
              <a:schemeClr val="accent1"/>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1050" b="0" i="0" u="none" strike="noStrike" kern="1200" baseline="0">
                    <a:solidFill>
                      <a:schemeClr val="tx1">
                        <a:lumMod val="75000"/>
                        <a:lumOff val="25000"/>
                      </a:schemeClr>
                    </a:solidFill>
                    <a:latin typeface="+mn-lt"/>
                    <a:ea typeface="+mn-ea"/>
                    <a:cs typeface="+mn-cs"/>
                  </a:defRPr>
                </a:pPr>
                <a:endParaRPr lang="en-US"/>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'Cow-calf Interface'!$A$78:$A$81</c:f>
              <c:strCache>
                <c:ptCount val="4"/>
                <c:pt idx="0">
                  <c:v>Windmill Pump</c:v>
                </c:pt>
                <c:pt idx="1">
                  <c:v>Solar-powered Pump</c:v>
                </c:pt>
                <c:pt idx="2">
                  <c:v>Underground Pipe</c:v>
                </c:pt>
                <c:pt idx="3">
                  <c:v>Aboveground Pipe</c:v>
                </c:pt>
              </c:strCache>
            </c:strRef>
          </c:cat>
          <c:val>
            <c:numRef>
              <c:f>'Cow-calf Interface'!$G$78:$G$81</c:f>
              <c:numCache>
                <c:formatCode>"$"#,##0.00</c:formatCode>
                <c:ptCount val="4"/>
                <c:pt idx="0">
                  <c:v>79.064537500000142</c:v>
                </c:pt>
                <c:pt idx="1">
                  <c:v>109.06453750000014</c:v>
                </c:pt>
                <c:pt idx="2">
                  <c:v>9.0645375000001422</c:v>
                </c:pt>
                <c:pt idx="3">
                  <c:v>34.074537500000133</c:v>
                </c:pt>
              </c:numCache>
            </c:numRef>
          </c:val>
          <c:extLst>
            <c:ext xmlns:c16="http://schemas.microsoft.com/office/drawing/2014/chart" uri="{C3380CC4-5D6E-409C-BE32-E72D297353CC}">
              <c16:uniqueId val="{00000000-73A6-4AE5-BEE7-3845DD00A9DF}"/>
            </c:ext>
          </c:extLst>
        </c:ser>
        <c:dLbls>
          <c:dLblPos val="outEnd"/>
          <c:showLegendKey val="0"/>
          <c:showVal val="1"/>
          <c:showCatName val="0"/>
          <c:showSerName val="0"/>
          <c:showPercent val="0"/>
          <c:showBubbleSize val="0"/>
        </c:dLbls>
        <c:gapWidth val="219"/>
        <c:overlap val="-27"/>
        <c:axId val="72577024"/>
        <c:axId val="72580096"/>
      </c:barChart>
      <c:catAx>
        <c:axId val="72577024"/>
        <c:scaling>
          <c:orientation val="minMax"/>
        </c:scaling>
        <c:delete val="0"/>
        <c:axPos val="b"/>
        <c:numFmt formatCode="General" sourceLinked="1"/>
        <c:majorTickMark val="none"/>
        <c:minorTickMark val="none"/>
        <c:tickLblPos val="low"/>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1200" b="0" i="0" u="none" strike="noStrike" kern="1200" baseline="0">
                <a:solidFill>
                  <a:schemeClr val="tx1">
                    <a:lumMod val="65000"/>
                    <a:lumOff val="35000"/>
                  </a:schemeClr>
                </a:solidFill>
                <a:latin typeface="+mn-lt"/>
                <a:ea typeface="+mn-ea"/>
                <a:cs typeface="+mn-cs"/>
              </a:defRPr>
            </a:pPr>
            <a:endParaRPr lang="en-US"/>
          </a:p>
        </c:txPr>
        <c:crossAx val="72580096"/>
        <c:crosses val="autoZero"/>
        <c:auto val="1"/>
        <c:lblAlgn val="ctr"/>
        <c:lblOffset val="100"/>
        <c:noMultiLvlLbl val="0"/>
      </c:catAx>
      <c:valAx>
        <c:axId val="72580096"/>
        <c:scaling>
          <c:orientation val="minMax"/>
        </c:scaling>
        <c:delete val="0"/>
        <c:axPos val="l"/>
        <c:majorGridlines>
          <c:spPr>
            <a:ln w="9525" cap="flat" cmpd="sng" algn="ctr">
              <a:solidFill>
                <a:schemeClr val="tx1">
                  <a:lumMod val="15000"/>
                  <a:lumOff val="85000"/>
                </a:schemeClr>
              </a:solidFill>
              <a:round/>
            </a:ln>
            <a:effectLst/>
          </c:spPr>
        </c:majorGridlines>
        <c:title>
          <c:tx>
            <c:rich>
              <a:bodyPr rot="-5400000" spcFirstLastPara="1" vertOverflow="ellipsis" vert="horz" wrap="square" anchor="ctr" anchorCtr="1"/>
              <a:lstStyle/>
              <a:p>
                <a:pPr>
                  <a:defRPr sz="1200" b="0" i="0" u="none" strike="noStrike" kern="1200" baseline="0">
                    <a:solidFill>
                      <a:schemeClr val="tx1">
                        <a:lumMod val="65000"/>
                        <a:lumOff val="35000"/>
                      </a:schemeClr>
                    </a:solidFill>
                    <a:latin typeface="+mn-lt"/>
                    <a:ea typeface="+mn-ea"/>
                    <a:cs typeface="+mn-cs"/>
                  </a:defRPr>
                </a:pPr>
                <a:r>
                  <a:rPr lang="en-US" sz="1200" b="0" i="0" baseline="0">
                    <a:effectLst/>
                  </a:rPr>
                  <a:t>CDN$/pair</a:t>
                </a:r>
                <a:endParaRPr lang="en-CA" sz="1200">
                  <a:effectLst/>
                </a:endParaRPr>
              </a:p>
            </c:rich>
          </c:tx>
          <c:layout>
            <c:manualLayout>
              <c:xMode val="edge"/>
              <c:yMode val="edge"/>
              <c:x val="1.6666666666666673E-2"/>
              <c:y val="0.30316746864975236"/>
            </c:manualLayout>
          </c:layout>
          <c:overlay val="0"/>
          <c:spPr>
            <a:noFill/>
            <a:ln>
              <a:noFill/>
            </a:ln>
            <a:effectLst/>
          </c:spPr>
          <c:txPr>
            <a:bodyPr rot="-5400000" spcFirstLastPara="1" vertOverflow="ellipsis" vert="horz" wrap="square" anchor="ctr" anchorCtr="1"/>
            <a:lstStyle/>
            <a:p>
              <a:pPr>
                <a:defRPr sz="1200" b="0" i="0" u="none" strike="noStrike" kern="1200" baseline="0">
                  <a:solidFill>
                    <a:schemeClr val="tx1">
                      <a:lumMod val="65000"/>
                      <a:lumOff val="35000"/>
                    </a:schemeClr>
                  </a:solidFill>
                  <a:latin typeface="+mn-lt"/>
                  <a:ea typeface="+mn-ea"/>
                  <a:cs typeface="+mn-cs"/>
                </a:defRPr>
              </a:pPr>
              <a:endParaRPr lang="en-CA"/>
            </a:p>
          </c:txPr>
        </c:title>
        <c:numFmt formatCode="&quot;$&quot;#,##0" sourceLinked="0"/>
        <c:majorTickMark val="none"/>
        <c:minorTickMark val="none"/>
        <c:tickLblPos val="nextTo"/>
        <c:spPr>
          <a:noFill/>
          <a:ln>
            <a:noFill/>
          </a:ln>
          <a:effectLst/>
        </c:spPr>
        <c:txPr>
          <a:bodyPr rot="-60000000" spcFirstLastPara="1" vertOverflow="ellipsis" vert="horz" wrap="square" anchor="ctr" anchorCtr="1"/>
          <a:lstStyle/>
          <a:p>
            <a:pPr>
              <a:defRPr sz="1050" b="0" i="0" u="none" strike="noStrike" kern="1200" baseline="0">
                <a:solidFill>
                  <a:schemeClr val="tx1">
                    <a:lumMod val="65000"/>
                    <a:lumOff val="35000"/>
                  </a:schemeClr>
                </a:solidFill>
                <a:latin typeface="+mn-lt"/>
                <a:ea typeface="+mn-ea"/>
                <a:cs typeface="+mn-cs"/>
              </a:defRPr>
            </a:pPr>
            <a:endParaRPr lang="en-US"/>
          </a:p>
        </c:txPr>
        <c:crossAx val="72577024"/>
        <c:crosses val="autoZero"/>
        <c:crossBetween val="between"/>
      </c:valAx>
      <c:spPr>
        <a:noFill/>
        <a:ln>
          <a:noFill/>
        </a:ln>
        <a:effectLst/>
      </c:spPr>
    </c:plotArea>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000000000000022" l="0.70000000000000018" r="0.70000000000000018" t="0.75000000000000022" header="0.3000000000000001" footer="0.3000000000000001"/>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n-US" sz="1400" b="1" i="0" baseline="0">
                <a:effectLst/>
              </a:rPr>
              <a:t>Number of Years to Pay Off Initial Cost</a:t>
            </a:r>
            <a:endParaRPr lang="en-CA" sz="1400">
              <a:effectLst/>
            </a:endParaRPr>
          </a:p>
        </c:rich>
      </c:tx>
      <c:layout>
        <c:manualLayout>
          <c:xMode val="edge"/>
          <c:yMode val="edge"/>
          <c:x val="0.31892920877822661"/>
          <c:y val="2.5483532294871061E-2"/>
        </c:manualLayout>
      </c:layout>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n-CA"/>
        </a:p>
      </c:txPr>
    </c:title>
    <c:autoTitleDeleted val="0"/>
    <c:plotArea>
      <c:layout/>
      <c:barChart>
        <c:barDir val="col"/>
        <c:grouping val="clustered"/>
        <c:varyColors val="0"/>
        <c:ser>
          <c:idx val="0"/>
          <c:order val="0"/>
          <c:spPr>
            <a:solidFill>
              <a:schemeClr val="accent1"/>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1050" b="0" i="0" u="none" strike="noStrike" kern="1200" baseline="0">
                    <a:solidFill>
                      <a:schemeClr val="tx1">
                        <a:lumMod val="75000"/>
                        <a:lumOff val="25000"/>
                      </a:schemeClr>
                    </a:solidFill>
                    <a:latin typeface="+mn-lt"/>
                    <a:ea typeface="+mn-ea"/>
                    <a:cs typeface="+mn-cs"/>
                  </a:defRPr>
                </a:pPr>
                <a:endParaRPr lang="en-US"/>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'Cow-calf Interface'!$A$78:$A$81</c:f>
              <c:strCache>
                <c:ptCount val="4"/>
                <c:pt idx="0">
                  <c:v>Windmill Pump</c:v>
                </c:pt>
                <c:pt idx="1">
                  <c:v>Solar-powered Pump</c:v>
                </c:pt>
                <c:pt idx="2">
                  <c:v>Underground Pipe</c:v>
                </c:pt>
                <c:pt idx="3">
                  <c:v>Aboveground Pipe</c:v>
                </c:pt>
              </c:strCache>
            </c:strRef>
          </c:cat>
          <c:val>
            <c:numRef>
              <c:f>'Cow-calf Interface'!$F$78:$F$81</c:f>
              <c:numCache>
                <c:formatCode>0.00</c:formatCode>
                <c:ptCount val="4"/>
                <c:pt idx="0">
                  <c:v>3.4765373039565497</c:v>
                </c:pt>
                <c:pt idx="1">
                  <c:v>2.9773933981479996</c:v>
                </c:pt>
                <c:pt idx="2">
                  <c:v>4.6412064175098324</c:v>
                </c:pt>
                <c:pt idx="3">
                  <c:v>4.2250867813674384</c:v>
                </c:pt>
              </c:numCache>
            </c:numRef>
          </c:val>
          <c:extLst>
            <c:ext xmlns:c16="http://schemas.microsoft.com/office/drawing/2014/chart" uri="{C3380CC4-5D6E-409C-BE32-E72D297353CC}">
              <c16:uniqueId val="{00000000-9655-4D93-AFEA-97C89C59A3D0}"/>
            </c:ext>
          </c:extLst>
        </c:ser>
        <c:dLbls>
          <c:dLblPos val="outEnd"/>
          <c:showLegendKey val="0"/>
          <c:showVal val="1"/>
          <c:showCatName val="0"/>
          <c:showSerName val="0"/>
          <c:showPercent val="0"/>
          <c:showBubbleSize val="0"/>
        </c:dLbls>
        <c:gapWidth val="219"/>
        <c:overlap val="-27"/>
        <c:axId val="183674368"/>
        <c:axId val="183676288"/>
      </c:barChart>
      <c:catAx>
        <c:axId val="183674368"/>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1200" b="0" i="0" u="none" strike="noStrike" kern="1200" baseline="0">
                <a:solidFill>
                  <a:schemeClr val="tx1">
                    <a:lumMod val="65000"/>
                    <a:lumOff val="35000"/>
                  </a:schemeClr>
                </a:solidFill>
                <a:latin typeface="+mn-lt"/>
                <a:ea typeface="+mn-ea"/>
                <a:cs typeface="+mn-cs"/>
              </a:defRPr>
            </a:pPr>
            <a:endParaRPr lang="en-US"/>
          </a:p>
        </c:txPr>
        <c:crossAx val="183676288"/>
        <c:crosses val="autoZero"/>
        <c:auto val="1"/>
        <c:lblAlgn val="ctr"/>
        <c:lblOffset val="100"/>
        <c:noMultiLvlLbl val="0"/>
      </c:catAx>
      <c:valAx>
        <c:axId val="183676288"/>
        <c:scaling>
          <c:orientation val="minMax"/>
        </c:scaling>
        <c:delete val="0"/>
        <c:axPos val="l"/>
        <c:majorGridlines>
          <c:spPr>
            <a:ln w="9525" cap="flat" cmpd="sng" algn="ctr">
              <a:solidFill>
                <a:schemeClr val="tx1">
                  <a:lumMod val="15000"/>
                  <a:lumOff val="85000"/>
                </a:schemeClr>
              </a:solidFill>
              <a:round/>
            </a:ln>
            <a:effectLst/>
          </c:spPr>
        </c:majorGridlines>
        <c:title>
          <c:tx>
            <c:rich>
              <a:bodyPr rot="-5400000" spcFirstLastPara="1" vertOverflow="ellipsis" vert="horz" wrap="square" anchor="ctr" anchorCtr="1"/>
              <a:lstStyle/>
              <a:p>
                <a:pPr>
                  <a:defRPr sz="1200" b="0" i="0" u="none" strike="noStrike" kern="1200" baseline="0">
                    <a:solidFill>
                      <a:schemeClr val="tx1">
                        <a:lumMod val="65000"/>
                        <a:lumOff val="35000"/>
                      </a:schemeClr>
                    </a:solidFill>
                    <a:latin typeface="+mn-lt"/>
                    <a:ea typeface="+mn-ea"/>
                    <a:cs typeface="+mn-cs"/>
                  </a:defRPr>
                </a:pPr>
                <a:r>
                  <a:rPr lang="en-CA" sz="1200"/>
                  <a:t># of years</a:t>
                </a:r>
              </a:p>
            </c:rich>
          </c:tx>
          <c:overlay val="0"/>
          <c:spPr>
            <a:noFill/>
            <a:ln>
              <a:noFill/>
            </a:ln>
            <a:effectLst/>
          </c:spPr>
          <c:txPr>
            <a:bodyPr rot="-5400000" spcFirstLastPara="1" vertOverflow="ellipsis" vert="horz" wrap="square" anchor="ctr" anchorCtr="1"/>
            <a:lstStyle/>
            <a:p>
              <a:pPr>
                <a:defRPr sz="1200" b="0" i="0" u="none" strike="noStrike" kern="1200" baseline="0">
                  <a:solidFill>
                    <a:schemeClr val="tx1">
                      <a:lumMod val="65000"/>
                      <a:lumOff val="35000"/>
                    </a:schemeClr>
                  </a:solidFill>
                  <a:latin typeface="+mn-lt"/>
                  <a:ea typeface="+mn-ea"/>
                  <a:cs typeface="+mn-cs"/>
                </a:defRPr>
              </a:pPr>
              <a:endParaRPr lang="en-US"/>
            </a:p>
          </c:txPr>
        </c:title>
        <c:numFmt formatCode="0.0" sourceLinked="0"/>
        <c:majorTickMark val="none"/>
        <c:minorTickMark val="none"/>
        <c:tickLblPos val="nextTo"/>
        <c:spPr>
          <a:noFill/>
          <a:ln>
            <a:noFill/>
          </a:ln>
          <a:effectLst/>
        </c:spPr>
        <c:txPr>
          <a:bodyPr rot="-60000000" spcFirstLastPara="1" vertOverflow="ellipsis" vert="horz" wrap="square" anchor="ctr" anchorCtr="1"/>
          <a:lstStyle/>
          <a:p>
            <a:pPr>
              <a:defRPr sz="1050" b="0" i="0" u="none" strike="noStrike" kern="1200" baseline="0">
                <a:solidFill>
                  <a:schemeClr val="tx1">
                    <a:lumMod val="65000"/>
                    <a:lumOff val="35000"/>
                  </a:schemeClr>
                </a:solidFill>
                <a:latin typeface="+mn-lt"/>
                <a:ea typeface="+mn-ea"/>
                <a:cs typeface="+mn-cs"/>
              </a:defRPr>
            </a:pPr>
            <a:endParaRPr lang="en-US"/>
          </a:p>
        </c:txPr>
        <c:crossAx val="183674368"/>
        <c:crosses val="autoZero"/>
        <c:crossBetween val="between"/>
      </c:valAx>
      <c:spPr>
        <a:noFill/>
        <a:ln>
          <a:noFill/>
        </a:ln>
        <a:effectLst/>
      </c:spPr>
    </c:plotArea>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000000000000022" l="0.70000000000000018" r="0.70000000000000018" t="0.75000000000000022" header="0.3000000000000001" footer="0.3000000000000001"/>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n-US" sz="1400" b="1" i="0" baseline="0">
                <a:effectLst/>
              </a:rPr>
              <a:t>Net Benefit in 7 Years</a:t>
            </a:r>
          </a:p>
        </c:rich>
      </c:tx>
      <c:layout>
        <c:manualLayout>
          <c:xMode val="edge"/>
          <c:yMode val="edge"/>
          <c:x val="0.31836254427122307"/>
          <c:y val="2.3838781621762836E-2"/>
        </c:manualLayout>
      </c:layout>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barChart>
        <c:barDir val="col"/>
        <c:grouping val="clustered"/>
        <c:varyColors val="0"/>
        <c:ser>
          <c:idx val="0"/>
          <c:order val="0"/>
          <c:tx>
            <c:strRef>
              <c:f>'Cow-calf Interface'!$H$77</c:f>
              <c:strCache>
                <c:ptCount val="1"/>
                <c:pt idx="0">
                  <c:v>Net Benefits in 7 Year
($/pair)</c:v>
                </c:pt>
              </c:strCache>
            </c:strRef>
          </c:tx>
          <c:spPr>
            <a:solidFill>
              <a:schemeClr val="accent1"/>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1050" b="0" i="0" u="none" strike="noStrike" kern="1200" baseline="0">
                    <a:solidFill>
                      <a:schemeClr val="tx1">
                        <a:lumMod val="75000"/>
                        <a:lumOff val="25000"/>
                      </a:schemeClr>
                    </a:solidFill>
                    <a:latin typeface="+mn-lt"/>
                    <a:ea typeface="+mn-ea"/>
                    <a:cs typeface="+mn-cs"/>
                  </a:defRPr>
                </a:pPr>
                <a:endParaRPr lang="en-US"/>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'Cow-calf Interface'!$A$78:$A$81</c:f>
              <c:strCache>
                <c:ptCount val="4"/>
                <c:pt idx="0">
                  <c:v>Windmill Pump</c:v>
                </c:pt>
                <c:pt idx="1">
                  <c:v>Solar-powered Pump</c:v>
                </c:pt>
                <c:pt idx="2">
                  <c:v>Underground Pipe</c:v>
                </c:pt>
                <c:pt idx="3">
                  <c:v>Aboveground Pipe</c:v>
                </c:pt>
              </c:strCache>
            </c:strRef>
          </c:cat>
          <c:val>
            <c:numRef>
              <c:f>'Cow-calf Interface'!$H$78:$H$81</c:f>
              <c:numCache>
                <c:formatCode>"$"#,##0.00</c:formatCode>
                <c:ptCount val="4"/>
                <c:pt idx="0">
                  <c:v>194.27035250000023</c:v>
                </c:pt>
                <c:pt idx="1">
                  <c:v>224.27035250000023</c:v>
                </c:pt>
                <c:pt idx="2">
                  <c:v>124.27035250000023</c:v>
                </c:pt>
                <c:pt idx="3">
                  <c:v>149.28035250000022</c:v>
                </c:pt>
              </c:numCache>
            </c:numRef>
          </c:val>
          <c:extLst>
            <c:ext xmlns:c16="http://schemas.microsoft.com/office/drawing/2014/chart" uri="{C3380CC4-5D6E-409C-BE32-E72D297353CC}">
              <c16:uniqueId val="{00000000-1A8E-4AB8-B555-74461218E7F6}"/>
            </c:ext>
          </c:extLst>
        </c:ser>
        <c:dLbls>
          <c:dLblPos val="outEnd"/>
          <c:showLegendKey val="0"/>
          <c:showVal val="1"/>
          <c:showCatName val="0"/>
          <c:showSerName val="0"/>
          <c:showPercent val="0"/>
          <c:showBubbleSize val="0"/>
        </c:dLbls>
        <c:gapWidth val="219"/>
        <c:overlap val="-27"/>
        <c:axId val="72577024"/>
        <c:axId val="72580096"/>
      </c:barChart>
      <c:catAx>
        <c:axId val="72577024"/>
        <c:scaling>
          <c:orientation val="minMax"/>
        </c:scaling>
        <c:delete val="0"/>
        <c:axPos val="b"/>
        <c:numFmt formatCode="General" sourceLinked="1"/>
        <c:majorTickMark val="none"/>
        <c:minorTickMark val="none"/>
        <c:tickLblPos val="low"/>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1200" b="0" i="0" u="none" strike="noStrike" kern="1200" baseline="0">
                <a:solidFill>
                  <a:schemeClr val="tx1">
                    <a:lumMod val="65000"/>
                    <a:lumOff val="35000"/>
                  </a:schemeClr>
                </a:solidFill>
                <a:latin typeface="+mn-lt"/>
                <a:ea typeface="+mn-ea"/>
                <a:cs typeface="+mn-cs"/>
              </a:defRPr>
            </a:pPr>
            <a:endParaRPr lang="en-US"/>
          </a:p>
        </c:txPr>
        <c:crossAx val="72580096"/>
        <c:crosses val="autoZero"/>
        <c:auto val="1"/>
        <c:lblAlgn val="ctr"/>
        <c:lblOffset val="100"/>
        <c:noMultiLvlLbl val="0"/>
      </c:catAx>
      <c:valAx>
        <c:axId val="72580096"/>
        <c:scaling>
          <c:orientation val="minMax"/>
        </c:scaling>
        <c:delete val="0"/>
        <c:axPos val="l"/>
        <c:majorGridlines>
          <c:spPr>
            <a:ln w="9525" cap="flat" cmpd="sng" algn="ctr">
              <a:solidFill>
                <a:schemeClr val="tx1">
                  <a:lumMod val="15000"/>
                  <a:lumOff val="85000"/>
                </a:schemeClr>
              </a:solidFill>
              <a:round/>
            </a:ln>
            <a:effectLst/>
          </c:spPr>
        </c:majorGridlines>
        <c:title>
          <c:tx>
            <c:rich>
              <a:bodyPr rot="-5400000" spcFirstLastPara="1" vertOverflow="ellipsis" vert="horz" wrap="square" anchor="ctr" anchorCtr="1"/>
              <a:lstStyle/>
              <a:p>
                <a:pPr>
                  <a:defRPr sz="1200" b="0" i="0" u="none" strike="noStrike" kern="1200" baseline="0">
                    <a:solidFill>
                      <a:schemeClr val="tx1">
                        <a:lumMod val="65000"/>
                        <a:lumOff val="35000"/>
                      </a:schemeClr>
                    </a:solidFill>
                    <a:latin typeface="+mn-lt"/>
                    <a:ea typeface="+mn-ea"/>
                    <a:cs typeface="+mn-cs"/>
                  </a:defRPr>
                </a:pPr>
                <a:r>
                  <a:rPr lang="en-US" sz="1200" b="0" i="0" baseline="0">
                    <a:effectLst/>
                  </a:rPr>
                  <a:t>CDN$/pair</a:t>
                </a:r>
                <a:endParaRPr lang="en-CA" sz="1200">
                  <a:effectLst/>
                </a:endParaRPr>
              </a:p>
            </c:rich>
          </c:tx>
          <c:layout>
            <c:manualLayout>
              <c:xMode val="edge"/>
              <c:yMode val="edge"/>
              <c:x val="1.6666666666666673E-2"/>
              <c:y val="0.30316746864975236"/>
            </c:manualLayout>
          </c:layout>
          <c:overlay val="0"/>
          <c:spPr>
            <a:noFill/>
            <a:ln>
              <a:noFill/>
            </a:ln>
            <a:effectLst/>
          </c:spPr>
          <c:txPr>
            <a:bodyPr rot="-5400000" spcFirstLastPara="1" vertOverflow="ellipsis" vert="horz" wrap="square" anchor="ctr" anchorCtr="1"/>
            <a:lstStyle/>
            <a:p>
              <a:pPr>
                <a:defRPr sz="1200" b="0" i="0" u="none" strike="noStrike" kern="1200" baseline="0">
                  <a:solidFill>
                    <a:schemeClr val="tx1">
                      <a:lumMod val="65000"/>
                      <a:lumOff val="35000"/>
                    </a:schemeClr>
                  </a:solidFill>
                  <a:latin typeface="+mn-lt"/>
                  <a:ea typeface="+mn-ea"/>
                  <a:cs typeface="+mn-cs"/>
                </a:defRPr>
              </a:pPr>
              <a:endParaRPr lang="en-CA"/>
            </a:p>
          </c:txPr>
        </c:title>
        <c:numFmt formatCode="&quot;$&quot;#,##0" sourceLinked="0"/>
        <c:majorTickMark val="none"/>
        <c:minorTickMark val="none"/>
        <c:tickLblPos val="nextTo"/>
        <c:spPr>
          <a:noFill/>
          <a:ln>
            <a:noFill/>
          </a:ln>
          <a:effectLst/>
        </c:spPr>
        <c:txPr>
          <a:bodyPr rot="-60000000" spcFirstLastPara="1" vertOverflow="ellipsis" vert="horz" wrap="square" anchor="ctr" anchorCtr="1"/>
          <a:lstStyle/>
          <a:p>
            <a:pPr>
              <a:defRPr sz="1050" b="0" i="0" u="none" strike="noStrike" kern="1200" baseline="0">
                <a:solidFill>
                  <a:schemeClr val="tx1">
                    <a:lumMod val="65000"/>
                    <a:lumOff val="35000"/>
                  </a:schemeClr>
                </a:solidFill>
                <a:latin typeface="+mn-lt"/>
                <a:ea typeface="+mn-ea"/>
                <a:cs typeface="+mn-cs"/>
              </a:defRPr>
            </a:pPr>
            <a:endParaRPr lang="en-US"/>
          </a:p>
        </c:txPr>
        <c:crossAx val="72577024"/>
        <c:crosses val="autoZero"/>
        <c:crossBetween val="between"/>
      </c:valAx>
      <c:spPr>
        <a:noFill/>
        <a:ln>
          <a:noFill/>
        </a:ln>
        <a:effectLst/>
      </c:spPr>
    </c:plotArea>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000000000000022" l="0.70000000000000018" r="0.70000000000000018" t="0.75000000000000022" header="0.3000000000000001" footer="0.3000000000000001"/>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n-US" sz="1400" b="1" i="0" baseline="0">
                <a:effectLst/>
              </a:rPr>
              <a:t>Water System Cost &amp; Benefit For Yearling Grassers</a:t>
            </a:r>
            <a:endParaRPr lang="en-CA" sz="1400" b="1">
              <a:effectLst/>
            </a:endParaRPr>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n-CA"/>
        </a:p>
      </c:txPr>
    </c:title>
    <c:autoTitleDeleted val="0"/>
    <c:plotArea>
      <c:layout/>
      <c:barChart>
        <c:barDir val="col"/>
        <c:grouping val="clustered"/>
        <c:varyColors val="0"/>
        <c:ser>
          <c:idx val="1"/>
          <c:order val="0"/>
          <c:tx>
            <c:strRef>
              <c:f>'Yearling Grasser Interface'!$B$78</c:f>
              <c:strCache>
                <c:ptCount val="1"/>
                <c:pt idx="0">
                  <c:v>Estimated Initial Cost 
($/head)</c:v>
                </c:pt>
              </c:strCache>
            </c:strRef>
          </c:tx>
          <c:spPr>
            <a:solidFill>
              <a:schemeClr val="accent2"/>
            </a:solidFill>
            <a:ln>
              <a:noFill/>
            </a:ln>
            <a:effectLst/>
          </c:spPr>
          <c:invertIfNegative val="0"/>
          <c:dLbls>
            <c:numFmt formatCode="&quot;$&quot;#,##0" sourceLinked="0"/>
            <c:spPr>
              <a:noFill/>
              <a:ln>
                <a:noFill/>
              </a:ln>
              <a:effectLst/>
            </c:spPr>
            <c:txPr>
              <a:bodyPr rot="0" spcFirstLastPara="1" vertOverflow="ellipsis" vert="horz" wrap="square" lIns="38100" tIns="19050" rIns="38100" bIns="19050" anchor="ctr" anchorCtr="1">
                <a:spAutoFit/>
              </a:bodyPr>
              <a:lstStyle/>
              <a:p>
                <a:pPr>
                  <a:defRPr sz="1000" b="0" i="0" u="none" strike="noStrike" kern="1200" baseline="0">
                    <a:solidFill>
                      <a:schemeClr val="tx1">
                        <a:lumMod val="75000"/>
                        <a:lumOff val="25000"/>
                      </a:schemeClr>
                    </a:solidFill>
                    <a:latin typeface="+mn-lt"/>
                    <a:ea typeface="+mn-ea"/>
                    <a:cs typeface="+mn-cs"/>
                  </a:defRPr>
                </a:pPr>
                <a:endParaRPr lang="en-US"/>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'Yearling Grasser Interface'!$A$79:$A$84</c:f>
              <c:strCache>
                <c:ptCount val="6"/>
                <c:pt idx="0">
                  <c:v>Windmill Pump</c:v>
                </c:pt>
                <c:pt idx="1">
                  <c:v>Solar-powered Pump</c:v>
                </c:pt>
                <c:pt idx="2">
                  <c:v>Underground Pipe</c:v>
                </c:pt>
                <c:pt idx="3">
                  <c:v>Aboveground Pipe</c:v>
                </c:pt>
                <c:pt idx="4">
                  <c:v>Aeration Treatment on Windmill Pump</c:v>
                </c:pt>
                <c:pt idx="5">
                  <c:v>Aeration Treatment 
on Solar-powered Pump</c:v>
                </c:pt>
              </c:strCache>
            </c:strRef>
          </c:cat>
          <c:val>
            <c:numRef>
              <c:f>'Yearling Grasser Interface'!$B$79:$B$84</c:f>
              <c:numCache>
                <c:formatCode>"$"#,##0.00</c:formatCode>
                <c:ptCount val="6"/>
                <c:pt idx="0">
                  <c:v>232.75</c:v>
                </c:pt>
                <c:pt idx="1">
                  <c:v>213.95</c:v>
                </c:pt>
                <c:pt idx="2">
                  <c:v>328.95</c:v>
                </c:pt>
                <c:pt idx="3">
                  <c:v>303.95</c:v>
                </c:pt>
                <c:pt idx="4">
                  <c:v>253.89</c:v>
                </c:pt>
                <c:pt idx="5">
                  <c:v>233.95</c:v>
                </c:pt>
              </c:numCache>
            </c:numRef>
          </c:val>
          <c:extLst>
            <c:ext xmlns:c16="http://schemas.microsoft.com/office/drawing/2014/chart" uri="{C3380CC4-5D6E-409C-BE32-E72D297353CC}">
              <c16:uniqueId val="{00000001-42DD-4C47-8BFA-790B625041DE}"/>
            </c:ext>
          </c:extLst>
        </c:ser>
        <c:ser>
          <c:idx val="2"/>
          <c:order val="1"/>
          <c:tx>
            <c:strRef>
              <c:f>'Yearling Grasser Interface'!$C$78</c:f>
              <c:strCache>
                <c:ptCount val="1"/>
                <c:pt idx="0">
                  <c:v>Maintenance Cost
($/head/year)</c:v>
                </c:pt>
              </c:strCache>
            </c:strRef>
          </c:tx>
          <c:spPr>
            <a:solidFill>
              <a:schemeClr val="accent3"/>
            </a:solidFill>
            <a:ln>
              <a:noFill/>
            </a:ln>
            <a:effectLst/>
          </c:spPr>
          <c:invertIfNegative val="0"/>
          <c:dLbls>
            <c:numFmt formatCode="&quot;$&quot;#,##0" sourceLinked="0"/>
            <c:spPr>
              <a:noFill/>
              <a:ln>
                <a:noFill/>
              </a:ln>
              <a:effectLst/>
            </c:spPr>
            <c:txPr>
              <a:bodyPr rot="0" spcFirstLastPara="1" vertOverflow="ellipsis" vert="horz" wrap="square" lIns="38100" tIns="19050" rIns="38100" bIns="19050" anchor="ctr" anchorCtr="1">
                <a:spAutoFit/>
              </a:bodyPr>
              <a:lstStyle/>
              <a:p>
                <a:pPr>
                  <a:defRPr sz="1000" b="0" i="0" u="none" strike="noStrike" kern="1200" baseline="0">
                    <a:solidFill>
                      <a:schemeClr val="tx1">
                        <a:lumMod val="75000"/>
                        <a:lumOff val="25000"/>
                      </a:schemeClr>
                    </a:solidFill>
                    <a:latin typeface="+mn-lt"/>
                    <a:ea typeface="+mn-ea"/>
                    <a:cs typeface="+mn-cs"/>
                  </a:defRPr>
                </a:pPr>
                <a:endParaRPr lang="en-US"/>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'Yearling Grasser Interface'!$A$79:$A$84</c:f>
              <c:strCache>
                <c:ptCount val="6"/>
                <c:pt idx="0">
                  <c:v>Windmill Pump</c:v>
                </c:pt>
                <c:pt idx="1">
                  <c:v>Solar-powered Pump</c:v>
                </c:pt>
                <c:pt idx="2">
                  <c:v>Underground Pipe</c:v>
                </c:pt>
                <c:pt idx="3">
                  <c:v>Aboveground Pipe</c:v>
                </c:pt>
                <c:pt idx="4">
                  <c:v>Aeration Treatment on Windmill Pump</c:v>
                </c:pt>
                <c:pt idx="5">
                  <c:v>Aeration Treatment 
on Solar-powered Pump</c:v>
                </c:pt>
              </c:strCache>
            </c:strRef>
          </c:cat>
          <c:val>
            <c:numRef>
              <c:f>'Yearling Grasser Interface'!$C$79:$C$84</c:f>
              <c:numCache>
                <c:formatCode>"$"#,##0.00</c:formatCode>
                <c:ptCount val="6"/>
                <c:pt idx="0">
                  <c:v>4.3274999999999997</c:v>
                </c:pt>
                <c:pt idx="1">
                  <c:v>4.1395000000000008</c:v>
                </c:pt>
                <c:pt idx="2">
                  <c:v>5.2895000000000003</c:v>
                </c:pt>
                <c:pt idx="3">
                  <c:v>8.0790000000000006</c:v>
                </c:pt>
                <c:pt idx="4">
                  <c:v>4.5388999999999999</c:v>
                </c:pt>
                <c:pt idx="5">
                  <c:v>4.3395000000000001</c:v>
                </c:pt>
              </c:numCache>
            </c:numRef>
          </c:val>
          <c:extLst>
            <c:ext xmlns:c16="http://schemas.microsoft.com/office/drawing/2014/chart" uri="{C3380CC4-5D6E-409C-BE32-E72D297353CC}">
              <c16:uniqueId val="{00000002-42DD-4C47-8BFA-790B625041DE}"/>
            </c:ext>
          </c:extLst>
        </c:ser>
        <c:ser>
          <c:idx val="3"/>
          <c:order val="2"/>
          <c:tx>
            <c:strRef>
              <c:f>'Yearling Grasser Interface'!$D$78</c:f>
              <c:strCache>
                <c:ptCount val="1"/>
                <c:pt idx="0">
                  <c:v>Potential Funding
($/pair)</c:v>
                </c:pt>
              </c:strCache>
            </c:strRef>
          </c:tx>
          <c:spPr>
            <a:solidFill>
              <a:schemeClr val="accent4"/>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1000" b="0" i="0" u="none" strike="noStrike" kern="1200" baseline="0">
                    <a:solidFill>
                      <a:schemeClr val="tx1">
                        <a:lumMod val="75000"/>
                        <a:lumOff val="25000"/>
                      </a:schemeClr>
                    </a:solidFill>
                    <a:latin typeface="+mn-lt"/>
                    <a:ea typeface="+mn-ea"/>
                    <a:cs typeface="+mn-cs"/>
                  </a:defRPr>
                </a:pPr>
                <a:endParaRPr lang="en-US"/>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'Yearling Grasser Interface'!$A$79:$A$84</c:f>
              <c:strCache>
                <c:ptCount val="6"/>
                <c:pt idx="0">
                  <c:v>Windmill Pump</c:v>
                </c:pt>
                <c:pt idx="1">
                  <c:v>Solar-powered Pump</c:v>
                </c:pt>
                <c:pt idx="2">
                  <c:v>Underground Pipe</c:v>
                </c:pt>
                <c:pt idx="3">
                  <c:v>Aboveground Pipe</c:v>
                </c:pt>
                <c:pt idx="4">
                  <c:v>Aeration Treatment on Windmill Pump</c:v>
                </c:pt>
                <c:pt idx="5">
                  <c:v>Aeration Treatment 
on Solar-powered Pump</c:v>
                </c:pt>
              </c:strCache>
            </c:strRef>
          </c:cat>
          <c:val>
            <c:numRef>
              <c:f>'Yearling Grasser Interface'!$D$79:$D$84</c:f>
              <c:numCache>
                <c:formatCode>"$"#,##0</c:formatCode>
                <c:ptCount val="6"/>
                <c:pt idx="0">
                  <c:v>20</c:v>
                </c:pt>
                <c:pt idx="1">
                  <c:v>30</c:v>
                </c:pt>
                <c:pt idx="2">
                  <c:v>50</c:v>
                </c:pt>
                <c:pt idx="3">
                  <c:v>30</c:v>
                </c:pt>
                <c:pt idx="4">
                  <c:v>50.01</c:v>
                </c:pt>
                <c:pt idx="5">
                  <c:v>20</c:v>
                </c:pt>
              </c:numCache>
            </c:numRef>
          </c:val>
          <c:extLst>
            <c:ext xmlns:c16="http://schemas.microsoft.com/office/drawing/2014/chart" uri="{C3380CC4-5D6E-409C-BE32-E72D297353CC}">
              <c16:uniqueId val="{00000000-4AB1-4831-BDCD-CBEE1E4D0ABD}"/>
            </c:ext>
          </c:extLst>
        </c:ser>
        <c:ser>
          <c:idx val="0"/>
          <c:order val="3"/>
          <c:tx>
            <c:strRef>
              <c:f>'Yearling Grasser Interface'!$E$78</c:f>
              <c:strCache>
                <c:ptCount val="1"/>
                <c:pt idx="0">
                  <c:v>Benefit 
($/head/year)</c:v>
                </c:pt>
              </c:strCache>
            </c:strRef>
          </c:tx>
          <c:spPr>
            <a:solidFill>
              <a:schemeClr val="accent1"/>
            </a:solidFill>
            <a:ln>
              <a:noFill/>
            </a:ln>
            <a:effectLst/>
          </c:spPr>
          <c:invertIfNegative val="0"/>
          <c:dLbls>
            <c:numFmt formatCode="&quot;$&quot;#,##0" sourceLinked="0"/>
            <c:spPr>
              <a:noFill/>
              <a:ln>
                <a:noFill/>
              </a:ln>
              <a:effectLst/>
            </c:spPr>
            <c:txPr>
              <a:bodyPr rot="0" spcFirstLastPara="1" vertOverflow="ellipsis" vert="horz" wrap="square" lIns="38100" tIns="19050" rIns="38100" bIns="19050" anchor="ctr" anchorCtr="1">
                <a:spAutoFit/>
              </a:bodyPr>
              <a:lstStyle/>
              <a:p>
                <a:pPr>
                  <a:defRPr sz="1000" b="0" i="0" u="none" strike="noStrike" kern="1200" baseline="0">
                    <a:solidFill>
                      <a:schemeClr val="tx1">
                        <a:lumMod val="75000"/>
                        <a:lumOff val="25000"/>
                      </a:schemeClr>
                    </a:solidFill>
                    <a:latin typeface="+mn-lt"/>
                    <a:ea typeface="+mn-ea"/>
                    <a:cs typeface="+mn-cs"/>
                  </a:defRPr>
                </a:pPr>
                <a:endParaRPr lang="en-US"/>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'Yearling Grasser Interface'!$A$79:$A$84</c:f>
              <c:strCache>
                <c:ptCount val="6"/>
                <c:pt idx="0">
                  <c:v>Windmill Pump</c:v>
                </c:pt>
                <c:pt idx="1">
                  <c:v>Solar-powered Pump</c:v>
                </c:pt>
                <c:pt idx="2">
                  <c:v>Underground Pipe</c:v>
                </c:pt>
                <c:pt idx="3">
                  <c:v>Aboveground Pipe</c:v>
                </c:pt>
                <c:pt idx="4">
                  <c:v>Aeration Treatment on Windmill Pump</c:v>
                </c:pt>
                <c:pt idx="5">
                  <c:v>Aeration Treatment 
on Solar-powered Pump</c:v>
                </c:pt>
              </c:strCache>
            </c:strRef>
          </c:cat>
          <c:val>
            <c:numRef>
              <c:f>'Yearling Grasser Interface'!$E$79:$E$84</c:f>
              <c:numCache>
                <c:formatCode>"$"#,##0.00</c:formatCode>
                <c:ptCount val="6"/>
                <c:pt idx="0">
                  <c:v>34.055999999999997</c:v>
                </c:pt>
                <c:pt idx="1">
                  <c:v>34.055999999999997</c:v>
                </c:pt>
                <c:pt idx="2">
                  <c:v>34.055999999999997</c:v>
                </c:pt>
                <c:pt idx="3">
                  <c:v>34.055999999999997</c:v>
                </c:pt>
                <c:pt idx="4">
                  <c:v>73.293000000000006</c:v>
                </c:pt>
                <c:pt idx="5">
                  <c:v>73.293000000000006</c:v>
                </c:pt>
              </c:numCache>
            </c:numRef>
          </c:val>
          <c:extLst>
            <c:ext xmlns:c16="http://schemas.microsoft.com/office/drawing/2014/chart" uri="{C3380CC4-5D6E-409C-BE32-E72D297353CC}">
              <c16:uniqueId val="{00000000-42DD-4C47-8BFA-790B625041DE}"/>
            </c:ext>
          </c:extLst>
        </c:ser>
        <c:dLbls>
          <c:dLblPos val="outEnd"/>
          <c:showLegendKey val="0"/>
          <c:showVal val="1"/>
          <c:showCatName val="0"/>
          <c:showSerName val="0"/>
          <c:showPercent val="0"/>
          <c:showBubbleSize val="0"/>
        </c:dLbls>
        <c:gapWidth val="85"/>
        <c:axId val="72295168"/>
        <c:axId val="72320128"/>
      </c:barChart>
      <c:catAx>
        <c:axId val="72295168"/>
        <c:scaling>
          <c:orientation val="minMax"/>
        </c:scaling>
        <c:delete val="0"/>
        <c:axPos val="b"/>
        <c:numFmt formatCode="General" sourceLinked="1"/>
        <c:majorTickMark val="none"/>
        <c:minorTickMark val="none"/>
        <c:tickLblPos val="low"/>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1050" b="0" i="0" u="none" strike="noStrike" kern="1200" baseline="0">
                <a:solidFill>
                  <a:schemeClr val="tx1">
                    <a:lumMod val="65000"/>
                    <a:lumOff val="35000"/>
                  </a:schemeClr>
                </a:solidFill>
                <a:latin typeface="+mn-lt"/>
                <a:ea typeface="+mn-ea"/>
                <a:cs typeface="+mn-cs"/>
              </a:defRPr>
            </a:pPr>
            <a:endParaRPr lang="en-US"/>
          </a:p>
        </c:txPr>
        <c:crossAx val="72320128"/>
        <c:crosses val="autoZero"/>
        <c:auto val="1"/>
        <c:lblAlgn val="ctr"/>
        <c:lblOffset val="100"/>
        <c:noMultiLvlLbl val="0"/>
      </c:catAx>
      <c:valAx>
        <c:axId val="72320128"/>
        <c:scaling>
          <c:orientation val="minMax"/>
        </c:scaling>
        <c:delete val="0"/>
        <c:axPos val="l"/>
        <c:majorGridlines>
          <c:spPr>
            <a:ln w="9525" cap="flat" cmpd="sng" algn="ctr">
              <a:solidFill>
                <a:schemeClr val="tx1">
                  <a:lumMod val="15000"/>
                  <a:lumOff val="85000"/>
                </a:schemeClr>
              </a:solidFill>
              <a:round/>
            </a:ln>
            <a:effectLst/>
          </c:spPr>
        </c:majorGridlines>
        <c:title>
          <c:tx>
            <c:rich>
              <a:bodyPr rot="-5400000" spcFirstLastPara="1" vertOverflow="ellipsis" vert="horz" wrap="square" anchor="ctr" anchorCtr="1"/>
              <a:lstStyle/>
              <a:p>
                <a:pPr>
                  <a:defRPr sz="1200" b="0" i="0" u="none" strike="noStrike" kern="1200" baseline="0">
                    <a:solidFill>
                      <a:schemeClr val="tx1">
                        <a:lumMod val="65000"/>
                        <a:lumOff val="35000"/>
                      </a:schemeClr>
                    </a:solidFill>
                    <a:latin typeface="+mn-lt"/>
                    <a:ea typeface="+mn-ea"/>
                    <a:cs typeface="+mn-cs"/>
                  </a:defRPr>
                </a:pPr>
                <a:r>
                  <a:rPr lang="en-US" sz="1200" b="0" i="0" baseline="0">
                    <a:effectLst/>
                  </a:rPr>
                  <a:t>$/head/year</a:t>
                </a:r>
                <a:endParaRPr lang="en-CA" sz="1200">
                  <a:effectLst/>
                </a:endParaRPr>
              </a:p>
            </c:rich>
          </c:tx>
          <c:layout>
            <c:manualLayout>
              <c:xMode val="edge"/>
              <c:yMode val="edge"/>
              <c:x val="1.0327337988360602E-2"/>
              <c:y val="0.42390281575899275"/>
            </c:manualLayout>
          </c:layout>
          <c:overlay val="0"/>
          <c:spPr>
            <a:noFill/>
            <a:ln>
              <a:noFill/>
            </a:ln>
            <a:effectLst/>
          </c:spPr>
          <c:txPr>
            <a:bodyPr rot="-5400000" spcFirstLastPara="1" vertOverflow="ellipsis" vert="horz" wrap="square" anchor="ctr" anchorCtr="1"/>
            <a:lstStyle/>
            <a:p>
              <a:pPr>
                <a:defRPr sz="1200" b="0" i="0" u="none" strike="noStrike" kern="1200" baseline="0">
                  <a:solidFill>
                    <a:schemeClr val="tx1">
                      <a:lumMod val="65000"/>
                      <a:lumOff val="35000"/>
                    </a:schemeClr>
                  </a:solidFill>
                  <a:latin typeface="+mn-lt"/>
                  <a:ea typeface="+mn-ea"/>
                  <a:cs typeface="+mn-cs"/>
                </a:defRPr>
              </a:pPr>
              <a:endParaRPr lang="en-CA"/>
            </a:p>
          </c:txPr>
        </c:title>
        <c:numFmt formatCode="&quot;$&quot;#,##0" sourceLinked="0"/>
        <c:majorTickMark val="none"/>
        <c:minorTickMark val="none"/>
        <c:tickLblPos val="nextTo"/>
        <c:spPr>
          <a:noFill/>
          <a:ln>
            <a:noFill/>
          </a:ln>
          <a:effectLst/>
        </c:spPr>
        <c:txPr>
          <a:bodyPr rot="-60000000" spcFirstLastPara="1" vertOverflow="ellipsis" vert="horz" wrap="square" anchor="ctr" anchorCtr="1"/>
          <a:lstStyle/>
          <a:p>
            <a:pPr>
              <a:defRPr sz="1050" b="0" i="0" u="none" strike="noStrike" kern="1200" baseline="0">
                <a:solidFill>
                  <a:schemeClr val="tx1">
                    <a:lumMod val="65000"/>
                    <a:lumOff val="35000"/>
                  </a:schemeClr>
                </a:solidFill>
                <a:latin typeface="+mn-lt"/>
                <a:ea typeface="+mn-ea"/>
                <a:cs typeface="+mn-cs"/>
              </a:defRPr>
            </a:pPr>
            <a:endParaRPr lang="en-US"/>
          </a:p>
        </c:txPr>
        <c:crossAx val="72295168"/>
        <c:crosses val="autoZero"/>
        <c:crossBetween val="between"/>
      </c:valAx>
      <c:spPr>
        <a:noFill/>
        <a:ln>
          <a:noFill/>
        </a:ln>
        <a:effectLst/>
      </c:spPr>
    </c:plotArea>
    <c:legend>
      <c:legendPos val="t"/>
      <c:overlay val="0"/>
      <c:spPr>
        <a:noFill/>
        <a:ln>
          <a:noFill/>
        </a:ln>
        <a:effectLst/>
      </c:spPr>
      <c:txPr>
        <a:bodyPr rot="0" spcFirstLastPara="1" vertOverflow="ellipsis" vert="horz" wrap="square" anchor="ctr" anchorCtr="1"/>
        <a:lstStyle/>
        <a:p>
          <a:pPr>
            <a:defRPr sz="1050" b="0" i="0" u="none" strike="noStrike" kern="1200" baseline="0">
              <a:solidFill>
                <a:schemeClr val="tx1">
                  <a:lumMod val="65000"/>
                  <a:lumOff val="35000"/>
                </a:schemeClr>
              </a:solidFill>
              <a:latin typeface="+mn-lt"/>
              <a:ea typeface="+mn-ea"/>
              <a:cs typeface="+mn-cs"/>
            </a:defRPr>
          </a:pPr>
          <a:endParaRPr lang="en-US"/>
        </a:p>
      </c:txPr>
    </c:legend>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000000000000022" l="0.70000000000000018" r="0.70000000000000018" t="0.75000000000000022" header="0.3000000000000001" footer="0.3000000000000001"/>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n-US" sz="1400" b="1" i="0" baseline="0">
                <a:effectLst/>
              </a:rPr>
              <a:t>Net Benefit in 5 Years</a:t>
            </a:r>
          </a:p>
        </c:rich>
      </c:tx>
      <c:layout>
        <c:manualLayout>
          <c:xMode val="edge"/>
          <c:yMode val="edge"/>
          <c:x val="0.36419745957429361"/>
          <c:y val="2.3838930145291492E-2"/>
        </c:manualLayout>
      </c:layout>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barChart>
        <c:barDir val="col"/>
        <c:grouping val="clustered"/>
        <c:varyColors val="0"/>
        <c:ser>
          <c:idx val="0"/>
          <c:order val="0"/>
          <c:tx>
            <c:strRef>
              <c:f>'Yearling Grasser Interface'!$G$78</c:f>
              <c:strCache>
                <c:ptCount val="1"/>
                <c:pt idx="0">
                  <c:v>Net Benefits in 5 Year
($/head)</c:v>
                </c:pt>
              </c:strCache>
            </c:strRef>
          </c:tx>
          <c:spPr>
            <a:solidFill>
              <a:schemeClr val="accent1"/>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1050" b="0" i="0" u="none" strike="noStrike" kern="1200" baseline="0">
                    <a:solidFill>
                      <a:schemeClr val="tx1">
                        <a:lumMod val="75000"/>
                        <a:lumOff val="25000"/>
                      </a:schemeClr>
                    </a:solidFill>
                    <a:latin typeface="+mn-lt"/>
                    <a:ea typeface="+mn-ea"/>
                    <a:cs typeface="+mn-cs"/>
                  </a:defRPr>
                </a:pPr>
                <a:endParaRPr lang="en-US"/>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'Yearling Grasser Interface'!$A$79:$A$84</c:f>
              <c:strCache>
                <c:ptCount val="6"/>
                <c:pt idx="0">
                  <c:v>Windmill Pump</c:v>
                </c:pt>
                <c:pt idx="1">
                  <c:v>Solar-powered Pump</c:v>
                </c:pt>
                <c:pt idx="2">
                  <c:v>Underground Pipe</c:v>
                </c:pt>
                <c:pt idx="3">
                  <c:v>Aboveground Pipe</c:v>
                </c:pt>
                <c:pt idx="4">
                  <c:v>Aeration Treatment on Windmill Pump</c:v>
                </c:pt>
                <c:pt idx="5">
                  <c:v>Aeration Treatment 
on Solar-powered Pump</c:v>
                </c:pt>
              </c:strCache>
            </c:strRef>
          </c:cat>
          <c:val>
            <c:numRef>
              <c:f>'Yearling Grasser Interface'!$G$79:$G$84</c:f>
              <c:numCache>
                <c:formatCode>"$"#,##0.00</c:formatCode>
                <c:ptCount val="6"/>
                <c:pt idx="0">
                  <c:v>-64.10750000000003</c:v>
                </c:pt>
                <c:pt idx="1">
                  <c:v>-34.367500000000021</c:v>
                </c:pt>
                <c:pt idx="2">
                  <c:v>-135.11750000000001</c:v>
                </c:pt>
                <c:pt idx="3">
                  <c:v>-144.06500000000003</c:v>
                </c:pt>
                <c:pt idx="4">
                  <c:v>139.89050000000003</c:v>
                </c:pt>
                <c:pt idx="5">
                  <c:v>130.81750000000005</c:v>
                </c:pt>
              </c:numCache>
            </c:numRef>
          </c:val>
          <c:extLst>
            <c:ext xmlns:c16="http://schemas.microsoft.com/office/drawing/2014/chart" uri="{C3380CC4-5D6E-409C-BE32-E72D297353CC}">
              <c16:uniqueId val="{00000000-6D72-486E-8852-7CB270C49E15}"/>
            </c:ext>
          </c:extLst>
        </c:ser>
        <c:dLbls>
          <c:dLblPos val="outEnd"/>
          <c:showLegendKey val="0"/>
          <c:showVal val="1"/>
          <c:showCatName val="0"/>
          <c:showSerName val="0"/>
          <c:showPercent val="0"/>
          <c:showBubbleSize val="0"/>
        </c:dLbls>
        <c:gapWidth val="219"/>
        <c:overlap val="-27"/>
        <c:axId val="72577024"/>
        <c:axId val="72580096"/>
      </c:barChart>
      <c:catAx>
        <c:axId val="72577024"/>
        <c:scaling>
          <c:orientation val="minMax"/>
        </c:scaling>
        <c:delete val="0"/>
        <c:axPos val="b"/>
        <c:numFmt formatCode="General" sourceLinked="1"/>
        <c:majorTickMark val="none"/>
        <c:minorTickMark val="none"/>
        <c:tickLblPos val="low"/>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1050" b="0" i="0" u="none" strike="noStrike" kern="1200" baseline="0">
                <a:solidFill>
                  <a:schemeClr val="tx1">
                    <a:lumMod val="65000"/>
                    <a:lumOff val="35000"/>
                  </a:schemeClr>
                </a:solidFill>
                <a:latin typeface="+mn-lt"/>
                <a:ea typeface="+mn-ea"/>
                <a:cs typeface="+mn-cs"/>
              </a:defRPr>
            </a:pPr>
            <a:endParaRPr lang="en-US"/>
          </a:p>
        </c:txPr>
        <c:crossAx val="72580096"/>
        <c:crosses val="autoZero"/>
        <c:auto val="1"/>
        <c:lblAlgn val="ctr"/>
        <c:lblOffset val="100"/>
        <c:noMultiLvlLbl val="0"/>
      </c:catAx>
      <c:valAx>
        <c:axId val="72580096"/>
        <c:scaling>
          <c:orientation val="minMax"/>
        </c:scaling>
        <c:delete val="0"/>
        <c:axPos val="l"/>
        <c:majorGridlines>
          <c:spPr>
            <a:ln w="9525" cap="flat" cmpd="sng" algn="ctr">
              <a:solidFill>
                <a:schemeClr val="tx1">
                  <a:lumMod val="15000"/>
                  <a:lumOff val="85000"/>
                </a:schemeClr>
              </a:solidFill>
              <a:round/>
            </a:ln>
            <a:effectLst/>
          </c:spPr>
        </c:majorGridlines>
        <c:title>
          <c:tx>
            <c:rich>
              <a:bodyPr rot="-5400000" spcFirstLastPara="1" vertOverflow="ellipsis" vert="horz" wrap="square" anchor="ctr" anchorCtr="1"/>
              <a:lstStyle/>
              <a:p>
                <a:pPr>
                  <a:defRPr sz="1200" b="0" i="0" u="none" strike="noStrike" kern="1200" baseline="0">
                    <a:solidFill>
                      <a:schemeClr val="tx1">
                        <a:lumMod val="65000"/>
                        <a:lumOff val="35000"/>
                      </a:schemeClr>
                    </a:solidFill>
                    <a:latin typeface="+mn-lt"/>
                    <a:ea typeface="+mn-ea"/>
                    <a:cs typeface="+mn-cs"/>
                  </a:defRPr>
                </a:pPr>
                <a:r>
                  <a:rPr lang="en-US" sz="1200" b="0" i="0" baseline="0">
                    <a:effectLst/>
                  </a:rPr>
                  <a:t>CDN$/head</a:t>
                </a:r>
                <a:endParaRPr lang="en-CA" sz="1200">
                  <a:effectLst/>
                </a:endParaRPr>
              </a:p>
            </c:rich>
          </c:tx>
          <c:layout>
            <c:manualLayout>
              <c:xMode val="edge"/>
              <c:yMode val="edge"/>
              <c:x val="1.6666666666666673E-2"/>
              <c:y val="0.30316746864975236"/>
            </c:manualLayout>
          </c:layout>
          <c:overlay val="0"/>
          <c:spPr>
            <a:noFill/>
            <a:ln>
              <a:noFill/>
            </a:ln>
            <a:effectLst/>
          </c:spPr>
          <c:txPr>
            <a:bodyPr rot="-5400000" spcFirstLastPara="1" vertOverflow="ellipsis" vert="horz" wrap="square" anchor="ctr" anchorCtr="1"/>
            <a:lstStyle/>
            <a:p>
              <a:pPr>
                <a:defRPr sz="1200" b="0" i="0" u="none" strike="noStrike" kern="1200" baseline="0">
                  <a:solidFill>
                    <a:schemeClr val="tx1">
                      <a:lumMod val="65000"/>
                      <a:lumOff val="35000"/>
                    </a:schemeClr>
                  </a:solidFill>
                  <a:latin typeface="+mn-lt"/>
                  <a:ea typeface="+mn-ea"/>
                  <a:cs typeface="+mn-cs"/>
                </a:defRPr>
              </a:pPr>
              <a:endParaRPr lang="en-CA"/>
            </a:p>
          </c:txPr>
        </c:title>
        <c:numFmt formatCode="&quot;$&quot;#,##0" sourceLinked="0"/>
        <c:majorTickMark val="none"/>
        <c:minorTickMark val="none"/>
        <c:tickLblPos val="nextTo"/>
        <c:spPr>
          <a:noFill/>
          <a:ln>
            <a:noFill/>
          </a:ln>
          <a:effectLst/>
        </c:spPr>
        <c:txPr>
          <a:bodyPr rot="-60000000" spcFirstLastPara="1" vertOverflow="ellipsis" vert="horz" wrap="square" anchor="ctr" anchorCtr="1"/>
          <a:lstStyle/>
          <a:p>
            <a:pPr>
              <a:defRPr sz="1050" b="0" i="0" u="none" strike="noStrike" kern="1200" baseline="0">
                <a:solidFill>
                  <a:schemeClr val="tx1">
                    <a:lumMod val="65000"/>
                    <a:lumOff val="35000"/>
                  </a:schemeClr>
                </a:solidFill>
                <a:latin typeface="+mn-lt"/>
                <a:ea typeface="+mn-ea"/>
                <a:cs typeface="+mn-cs"/>
              </a:defRPr>
            </a:pPr>
            <a:endParaRPr lang="en-US"/>
          </a:p>
        </c:txPr>
        <c:crossAx val="72577024"/>
        <c:crosses val="autoZero"/>
        <c:crossBetween val="between"/>
      </c:valAx>
      <c:spPr>
        <a:noFill/>
        <a:ln>
          <a:noFill/>
        </a:ln>
        <a:effectLst/>
      </c:spPr>
    </c:plotArea>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000000000000022" l="0.70000000000000018" r="0.70000000000000018" t="0.75000000000000022" header="0.3000000000000001" footer="0.3000000000000001"/>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n-US" sz="1400" b="1" i="0" baseline="0">
                <a:effectLst/>
              </a:rPr>
              <a:t>Number of Years to Pay off Initial Cost</a:t>
            </a:r>
            <a:endParaRPr lang="en-CA" sz="1400">
              <a:effectLst/>
            </a:endParaRPr>
          </a:p>
        </c:rich>
      </c:tx>
      <c:layout>
        <c:manualLayout>
          <c:xMode val="edge"/>
          <c:yMode val="edge"/>
          <c:x val="0.32290253868348323"/>
          <c:y val="2.5483526505375786E-2"/>
        </c:manualLayout>
      </c:layout>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n-CA"/>
        </a:p>
      </c:txPr>
    </c:title>
    <c:autoTitleDeleted val="0"/>
    <c:plotArea>
      <c:layout/>
      <c:barChart>
        <c:barDir val="col"/>
        <c:grouping val="clustered"/>
        <c:varyColors val="0"/>
        <c:ser>
          <c:idx val="0"/>
          <c:order val="0"/>
          <c:spPr>
            <a:solidFill>
              <a:schemeClr val="accent1"/>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1050" b="0" i="0" u="none" strike="noStrike" kern="1200" baseline="0">
                    <a:solidFill>
                      <a:schemeClr val="tx1">
                        <a:lumMod val="75000"/>
                        <a:lumOff val="25000"/>
                      </a:schemeClr>
                    </a:solidFill>
                    <a:latin typeface="+mn-lt"/>
                    <a:ea typeface="+mn-ea"/>
                    <a:cs typeface="+mn-cs"/>
                  </a:defRPr>
                </a:pPr>
                <a:endParaRPr lang="en-US"/>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'Yearling Grasser Interface'!$A$79:$A$84</c:f>
              <c:strCache>
                <c:ptCount val="6"/>
                <c:pt idx="0">
                  <c:v>Windmill Pump</c:v>
                </c:pt>
                <c:pt idx="1">
                  <c:v>Solar-powered Pump</c:v>
                </c:pt>
                <c:pt idx="2">
                  <c:v>Underground Pipe</c:v>
                </c:pt>
                <c:pt idx="3">
                  <c:v>Aboveground Pipe</c:v>
                </c:pt>
                <c:pt idx="4">
                  <c:v>Aeration Treatment on Windmill Pump</c:v>
                </c:pt>
                <c:pt idx="5">
                  <c:v>Aeration Treatment 
on Solar-powered Pump</c:v>
                </c:pt>
              </c:strCache>
            </c:strRef>
          </c:cat>
          <c:val>
            <c:numRef>
              <c:f>'Yearling Grasser Interface'!$F$79:$F$84</c:f>
              <c:numCache>
                <c:formatCode>0.00</c:formatCode>
                <c:ptCount val="6"/>
                <c:pt idx="0">
                  <c:v>6.2470636598543576</c:v>
                </c:pt>
                <c:pt idx="1">
                  <c:v>5.4013976979093261</c:v>
                </c:pt>
                <c:pt idx="2">
                  <c:v>8.1909208362696742</c:v>
                </c:pt>
                <c:pt idx="3">
                  <c:v>8.0441038289875504</c:v>
                </c:pt>
                <c:pt idx="4">
                  <c:v>2.781711759649625</c:v>
                </c:pt>
                <c:pt idx="5">
                  <c:v>2.9191055080294159</c:v>
                </c:pt>
              </c:numCache>
            </c:numRef>
          </c:val>
          <c:extLst>
            <c:ext xmlns:c16="http://schemas.microsoft.com/office/drawing/2014/chart" uri="{C3380CC4-5D6E-409C-BE32-E72D297353CC}">
              <c16:uniqueId val="{00000000-A808-40C6-90B1-4C9596EE6296}"/>
            </c:ext>
          </c:extLst>
        </c:ser>
        <c:dLbls>
          <c:dLblPos val="outEnd"/>
          <c:showLegendKey val="0"/>
          <c:showVal val="1"/>
          <c:showCatName val="0"/>
          <c:showSerName val="0"/>
          <c:showPercent val="0"/>
          <c:showBubbleSize val="0"/>
        </c:dLbls>
        <c:gapWidth val="219"/>
        <c:overlap val="-27"/>
        <c:axId val="183674368"/>
        <c:axId val="183676288"/>
      </c:barChart>
      <c:catAx>
        <c:axId val="183674368"/>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1050" b="0" i="0" u="none" strike="noStrike" kern="1200" baseline="0">
                <a:solidFill>
                  <a:schemeClr val="tx1">
                    <a:lumMod val="65000"/>
                    <a:lumOff val="35000"/>
                  </a:schemeClr>
                </a:solidFill>
                <a:latin typeface="+mn-lt"/>
                <a:ea typeface="+mn-ea"/>
                <a:cs typeface="+mn-cs"/>
              </a:defRPr>
            </a:pPr>
            <a:endParaRPr lang="en-US"/>
          </a:p>
        </c:txPr>
        <c:crossAx val="183676288"/>
        <c:crosses val="autoZero"/>
        <c:auto val="1"/>
        <c:lblAlgn val="ctr"/>
        <c:lblOffset val="100"/>
        <c:noMultiLvlLbl val="0"/>
      </c:catAx>
      <c:valAx>
        <c:axId val="183676288"/>
        <c:scaling>
          <c:orientation val="minMax"/>
        </c:scaling>
        <c:delete val="0"/>
        <c:axPos val="l"/>
        <c:majorGridlines>
          <c:spPr>
            <a:ln w="9525" cap="flat" cmpd="sng" algn="ctr">
              <a:solidFill>
                <a:schemeClr val="tx1">
                  <a:lumMod val="15000"/>
                  <a:lumOff val="85000"/>
                </a:schemeClr>
              </a:solidFill>
              <a:round/>
            </a:ln>
            <a:effectLst/>
          </c:spPr>
        </c:majorGridlines>
        <c:title>
          <c:tx>
            <c:rich>
              <a:bodyPr rot="-5400000" spcFirstLastPara="1" vertOverflow="ellipsis" vert="horz" wrap="square" anchor="ctr" anchorCtr="1"/>
              <a:lstStyle/>
              <a:p>
                <a:pPr>
                  <a:defRPr sz="1200" b="0" i="0" u="none" strike="noStrike" kern="1200" baseline="0">
                    <a:solidFill>
                      <a:schemeClr val="tx1">
                        <a:lumMod val="65000"/>
                        <a:lumOff val="35000"/>
                      </a:schemeClr>
                    </a:solidFill>
                    <a:latin typeface="+mn-lt"/>
                    <a:ea typeface="+mn-ea"/>
                    <a:cs typeface="+mn-cs"/>
                  </a:defRPr>
                </a:pPr>
                <a:r>
                  <a:rPr lang="en-CA" sz="1200"/>
                  <a:t># of years</a:t>
                </a:r>
              </a:p>
            </c:rich>
          </c:tx>
          <c:overlay val="0"/>
          <c:spPr>
            <a:noFill/>
            <a:ln>
              <a:noFill/>
            </a:ln>
            <a:effectLst/>
          </c:spPr>
          <c:txPr>
            <a:bodyPr rot="-5400000" spcFirstLastPara="1" vertOverflow="ellipsis" vert="horz" wrap="square" anchor="ctr" anchorCtr="1"/>
            <a:lstStyle/>
            <a:p>
              <a:pPr>
                <a:defRPr sz="1200" b="0" i="0" u="none" strike="noStrike" kern="1200" baseline="0">
                  <a:solidFill>
                    <a:schemeClr val="tx1">
                      <a:lumMod val="65000"/>
                      <a:lumOff val="35000"/>
                    </a:schemeClr>
                  </a:solidFill>
                  <a:latin typeface="+mn-lt"/>
                  <a:ea typeface="+mn-ea"/>
                  <a:cs typeface="+mn-cs"/>
                </a:defRPr>
              </a:pPr>
              <a:endParaRPr lang="en-US"/>
            </a:p>
          </c:txPr>
        </c:title>
        <c:numFmt formatCode="0.0" sourceLinked="0"/>
        <c:majorTickMark val="none"/>
        <c:minorTickMark val="none"/>
        <c:tickLblPos val="nextTo"/>
        <c:spPr>
          <a:noFill/>
          <a:ln>
            <a:noFill/>
          </a:ln>
          <a:effectLst/>
        </c:spPr>
        <c:txPr>
          <a:bodyPr rot="-60000000" spcFirstLastPara="1" vertOverflow="ellipsis" vert="horz" wrap="square" anchor="ctr" anchorCtr="1"/>
          <a:lstStyle/>
          <a:p>
            <a:pPr>
              <a:defRPr sz="1050" b="0" i="0" u="none" strike="noStrike" kern="1200" baseline="0">
                <a:solidFill>
                  <a:schemeClr val="tx1">
                    <a:lumMod val="65000"/>
                    <a:lumOff val="35000"/>
                  </a:schemeClr>
                </a:solidFill>
                <a:latin typeface="+mn-lt"/>
                <a:ea typeface="+mn-ea"/>
                <a:cs typeface="+mn-cs"/>
              </a:defRPr>
            </a:pPr>
            <a:endParaRPr lang="en-US"/>
          </a:p>
        </c:txPr>
        <c:crossAx val="183674368"/>
        <c:crosses val="autoZero"/>
        <c:crossBetween val="between"/>
      </c:valAx>
      <c:spPr>
        <a:noFill/>
        <a:ln>
          <a:noFill/>
        </a:ln>
        <a:effectLst/>
      </c:spPr>
    </c:plotArea>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000000000000022" l="0.70000000000000018" r="0.70000000000000018" t="0.75000000000000022" header="0.3000000000000001" footer="0.3000000000000001"/>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n-US" sz="1400" b="1" i="0" baseline="0">
                <a:effectLst/>
              </a:rPr>
              <a:t>Net Benefit in 7 Years</a:t>
            </a:r>
          </a:p>
        </c:rich>
      </c:tx>
      <c:layout>
        <c:manualLayout>
          <c:xMode val="edge"/>
          <c:yMode val="edge"/>
          <c:x val="0.36098575368619412"/>
          <c:y val="1.9761896736312751E-2"/>
        </c:manualLayout>
      </c:layout>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barChart>
        <c:barDir val="col"/>
        <c:grouping val="clustered"/>
        <c:varyColors val="0"/>
        <c:ser>
          <c:idx val="0"/>
          <c:order val="0"/>
          <c:tx>
            <c:strRef>
              <c:f>'Yearling Grasser Interface'!$H$78</c:f>
              <c:strCache>
                <c:ptCount val="1"/>
                <c:pt idx="0">
                  <c:v>Net Benefits in 7 Year
($/head)</c:v>
                </c:pt>
              </c:strCache>
            </c:strRef>
          </c:tx>
          <c:spPr>
            <a:solidFill>
              <a:schemeClr val="accent1"/>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1050" b="0" i="0" u="none" strike="noStrike" kern="1200" baseline="0">
                    <a:solidFill>
                      <a:schemeClr val="tx1">
                        <a:lumMod val="75000"/>
                        <a:lumOff val="25000"/>
                      </a:schemeClr>
                    </a:solidFill>
                    <a:latin typeface="+mn-lt"/>
                    <a:ea typeface="+mn-ea"/>
                    <a:cs typeface="+mn-cs"/>
                  </a:defRPr>
                </a:pPr>
                <a:endParaRPr lang="en-US"/>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'Yearling Grasser Interface'!$A$79:$A$84</c:f>
              <c:strCache>
                <c:ptCount val="6"/>
                <c:pt idx="0">
                  <c:v>Windmill Pump</c:v>
                </c:pt>
                <c:pt idx="1">
                  <c:v>Solar-powered Pump</c:v>
                </c:pt>
                <c:pt idx="2">
                  <c:v>Underground Pipe</c:v>
                </c:pt>
                <c:pt idx="3">
                  <c:v>Aboveground Pipe</c:v>
                </c:pt>
                <c:pt idx="4">
                  <c:v>Aeration Treatment on Windmill Pump</c:v>
                </c:pt>
                <c:pt idx="5">
                  <c:v>Aeration Treatment 
on Solar-powered Pump</c:v>
                </c:pt>
              </c:strCache>
            </c:strRef>
          </c:cat>
          <c:val>
            <c:numRef>
              <c:f>'Yearling Grasser Interface'!$H$79:$H$84</c:f>
              <c:numCache>
                <c:formatCode>"$"#,##0.00</c:formatCode>
                <c:ptCount val="6"/>
                <c:pt idx="0">
                  <c:v>-4.650500000000001</c:v>
                </c:pt>
                <c:pt idx="1">
                  <c:v>25.465500000000002</c:v>
                </c:pt>
                <c:pt idx="2">
                  <c:v>-77.584499999999991</c:v>
                </c:pt>
                <c:pt idx="3">
                  <c:v>-92.11099999999999</c:v>
                </c:pt>
                <c:pt idx="4">
                  <c:v>277.39870000000008</c:v>
                </c:pt>
                <c:pt idx="5">
                  <c:v>268.72450000000003</c:v>
                </c:pt>
              </c:numCache>
            </c:numRef>
          </c:val>
          <c:extLst>
            <c:ext xmlns:c16="http://schemas.microsoft.com/office/drawing/2014/chart" uri="{C3380CC4-5D6E-409C-BE32-E72D297353CC}">
              <c16:uniqueId val="{00000000-D386-45CD-BF2E-B4295407884A}"/>
            </c:ext>
          </c:extLst>
        </c:ser>
        <c:dLbls>
          <c:dLblPos val="outEnd"/>
          <c:showLegendKey val="0"/>
          <c:showVal val="1"/>
          <c:showCatName val="0"/>
          <c:showSerName val="0"/>
          <c:showPercent val="0"/>
          <c:showBubbleSize val="0"/>
        </c:dLbls>
        <c:gapWidth val="219"/>
        <c:overlap val="-27"/>
        <c:axId val="72577024"/>
        <c:axId val="72580096"/>
      </c:barChart>
      <c:catAx>
        <c:axId val="72577024"/>
        <c:scaling>
          <c:orientation val="minMax"/>
        </c:scaling>
        <c:delete val="0"/>
        <c:axPos val="b"/>
        <c:numFmt formatCode="General" sourceLinked="1"/>
        <c:majorTickMark val="none"/>
        <c:minorTickMark val="none"/>
        <c:tickLblPos val="low"/>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1050" b="0" i="0" u="none" strike="noStrike" kern="1200" baseline="0">
                <a:solidFill>
                  <a:schemeClr val="tx1">
                    <a:lumMod val="65000"/>
                    <a:lumOff val="35000"/>
                  </a:schemeClr>
                </a:solidFill>
                <a:latin typeface="+mn-lt"/>
                <a:ea typeface="+mn-ea"/>
                <a:cs typeface="+mn-cs"/>
              </a:defRPr>
            </a:pPr>
            <a:endParaRPr lang="en-US"/>
          </a:p>
        </c:txPr>
        <c:crossAx val="72580096"/>
        <c:crosses val="autoZero"/>
        <c:auto val="1"/>
        <c:lblAlgn val="ctr"/>
        <c:lblOffset val="100"/>
        <c:noMultiLvlLbl val="0"/>
      </c:catAx>
      <c:valAx>
        <c:axId val="72580096"/>
        <c:scaling>
          <c:orientation val="minMax"/>
        </c:scaling>
        <c:delete val="0"/>
        <c:axPos val="l"/>
        <c:majorGridlines>
          <c:spPr>
            <a:ln w="9525" cap="flat" cmpd="sng" algn="ctr">
              <a:solidFill>
                <a:schemeClr val="tx1">
                  <a:lumMod val="15000"/>
                  <a:lumOff val="85000"/>
                </a:schemeClr>
              </a:solidFill>
              <a:round/>
            </a:ln>
            <a:effectLst/>
          </c:spPr>
        </c:majorGridlines>
        <c:title>
          <c:tx>
            <c:rich>
              <a:bodyPr rot="-5400000" spcFirstLastPara="1" vertOverflow="ellipsis" vert="horz" wrap="square" anchor="ctr" anchorCtr="1"/>
              <a:lstStyle/>
              <a:p>
                <a:pPr>
                  <a:defRPr sz="1200" b="0" i="0" u="none" strike="noStrike" kern="1200" baseline="0">
                    <a:solidFill>
                      <a:schemeClr val="tx1">
                        <a:lumMod val="65000"/>
                        <a:lumOff val="35000"/>
                      </a:schemeClr>
                    </a:solidFill>
                    <a:latin typeface="+mn-lt"/>
                    <a:ea typeface="+mn-ea"/>
                    <a:cs typeface="+mn-cs"/>
                  </a:defRPr>
                </a:pPr>
                <a:r>
                  <a:rPr lang="en-US" sz="1200" b="0" i="0" baseline="0">
                    <a:effectLst/>
                  </a:rPr>
                  <a:t>CDN$/head</a:t>
                </a:r>
                <a:endParaRPr lang="en-CA" sz="1200">
                  <a:effectLst/>
                </a:endParaRPr>
              </a:p>
            </c:rich>
          </c:tx>
          <c:layout>
            <c:manualLayout>
              <c:xMode val="edge"/>
              <c:yMode val="edge"/>
              <c:x val="1.6666666666666673E-2"/>
              <c:y val="0.30316746864975236"/>
            </c:manualLayout>
          </c:layout>
          <c:overlay val="0"/>
          <c:spPr>
            <a:noFill/>
            <a:ln>
              <a:noFill/>
            </a:ln>
            <a:effectLst/>
          </c:spPr>
          <c:txPr>
            <a:bodyPr rot="-5400000" spcFirstLastPara="1" vertOverflow="ellipsis" vert="horz" wrap="square" anchor="ctr" anchorCtr="1"/>
            <a:lstStyle/>
            <a:p>
              <a:pPr>
                <a:defRPr sz="1200" b="0" i="0" u="none" strike="noStrike" kern="1200" baseline="0">
                  <a:solidFill>
                    <a:schemeClr val="tx1">
                      <a:lumMod val="65000"/>
                      <a:lumOff val="35000"/>
                    </a:schemeClr>
                  </a:solidFill>
                  <a:latin typeface="+mn-lt"/>
                  <a:ea typeface="+mn-ea"/>
                  <a:cs typeface="+mn-cs"/>
                </a:defRPr>
              </a:pPr>
              <a:endParaRPr lang="en-CA"/>
            </a:p>
          </c:txPr>
        </c:title>
        <c:numFmt formatCode="&quot;$&quot;#,##0" sourceLinked="0"/>
        <c:majorTickMark val="none"/>
        <c:minorTickMark val="none"/>
        <c:tickLblPos val="nextTo"/>
        <c:spPr>
          <a:noFill/>
          <a:ln>
            <a:noFill/>
          </a:ln>
          <a:effectLst/>
        </c:spPr>
        <c:txPr>
          <a:bodyPr rot="-60000000" spcFirstLastPara="1" vertOverflow="ellipsis" vert="horz" wrap="square" anchor="ctr" anchorCtr="1"/>
          <a:lstStyle/>
          <a:p>
            <a:pPr>
              <a:defRPr sz="1050" b="0" i="0" u="none" strike="noStrike" kern="1200" baseline="0">
                <a:solidFill>
                  <a:schemeClr val="tx1">
                    <a:lumMod val="65000"/>
                    <a:lumOff val="35000"/>
                  </a:schemeClr>
                </a:solidFill>
                <a:latin typeface="+mn-lt"/>
                <a:ea typeface="+mn-ea"/>
                <a:cs typeface="+mn-cs"/>
              </a:defRPr>
            </a:pPr>
            <a:endParaRPr lang="en-US"/>
          </a:p>
        </c:txPr>
        <c:crossAx val="72577024"/>
        <c:crosses val="autoZero"/>
        <c:crossBetween val="between"/>
      </c:valAx>
      <c:spPr>
        <a:noFill/>
        <a:ln>
          <a:noFill/>
        </a:ln>
        <a:effectLst/>
      </c:spPr>
    </c:plotArea>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000000000000022" l="0.70000000000000018" r="0.70000000000000018" t="0.75000000000000022" header="0.3000000000000001" footer="0.3000000000000001"/>
    <c:pageSetup/>
  </c:printSettings>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5.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6.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7.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8.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3.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4.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5.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6.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7.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8.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trlProps/ctrlProp1.xml><?xml version="1.0" encoding="utf-8"?>
<formControlPr xmlns="http://schemas.microsoft.com/office/spreadsheetml/2009/9/main" objectType="CheckBox" checked="Checked" fmlaLink="$J$22" lockText="1" noThreeD="1"/>
</file>

<file path=xl/ctrlProps/ctrlProp10.xml><?xml version="1.0" encoding="utf-8"?>
<formControlPr xmlns="http://schemas.microsoft.com/office/spreadsheetml/2009/9/main" objectType="CheckBox" checked="Checked" fmlaLink="$A$56" lockText="1" noThreeD="1"/>
</file>

<file path=xl/ctrlProps/ctrlProp11.xml><?xml version="1.0" encoding="utf-8"?>
<formControlPr xmlns="http://schemas.microsoft.com/office/spreadsheetml/2009/9/main" objectType="CheckBox" fmlaLink="$A$57" lockText="1" noThreeD="1"/>
</file>

<file path=xl/ctrlProps/ctrlProp12.xml><?xml version="1.0" encoding="utf-8"?>
<formControlPr xmlns="http://schemas.microsoft.com/office/spreadsheetml/2009/9/main" objectType="CheckBox" checked="Checked" fmlaLink="$D$56" lockText="1" noThreeD="1"/>
</file>

<file path=xl/ctrlProps/ctrlProp13.xml><?xml version="1.0" encoding="utf-8"?>
<formControlPr xmlns="http://schemas.microsoft.com/office/spreadsheetml/2009/9/main" objectType="CheckBox" fmlaLink="$D$57" lockText="1" noThreeD="1"/>
</file>

<file path=xl/ctrlProps/ctrlProp14.xml><?xml version="1.0" encoding="utf-8"?>
<formControlPr xmlns="http://schemas.microsoft.com/office/spreadsheetml/2009/9/main" objectType="CheckBox" checked="Checked" fmlaLink="$O$22" lockText="1" noThreeD="1"/>
</file>

<file path=xl/ctrlProps/ctrlProp15.xml><?xml version="1.0" encoding="utf-8"?>
<formControlPr xmlns="http://schemas.microsoft.com/office/spreadsheetml/2009/9/main" objectType="CheckBox" checked="Checked" fmlaLink="$O$23" lockText="1" noThreeD="1"/>
</file>

<file path=xl/ctrlProps/ctrlProp16.xml><?xml version="1.0" encoding="utf-8"?>
<formControlPr xmlns="http://schemas.microsoft.com/office/spreadsheetml/2009/9/main" objectType="CheckBox" checked="Checked" fmlaLink="$O$14" lockText="1" noThreeD="1"/>
</file>

<file path=xl/ctrlProps/ctrlProp17.xml><?xml version="1.0" encoding="utf-8"?>
<formControlPr xmlns="http://schemas.microsoft.com/office/spreadsheetml/2009/9/main" objectType="CheckBox" checked="Checked" fmlaLink="$O$15" lockText="1" noThreeD="1"/>
</file>

<file path=xl/ctrlProps/ctrlProp18.xml><?xml version="1.0" encoding="utf-8"?>
<formControlPr xmlns="http://schemas.microsoft.com/office/spreadsheetml/2009/9/main" objectType="CheckBox" checked="Checked" fmlaLink="$A$41" lockText="1" noThreeD="1"/>
</file>

<file path=xl/ctrlProps/ctrlProp19.xml><?xml version="1.0" encoding="utf-8"?>
<formControlPr xmlns="http://schemas.microsoft.com/office/spreadsheetml/2009/9/main" objectType="CheckBox" checked="Checked" fmlaLink="$D$41" lockText="1" noThreeD="1"/>
</file>

<file path=xl/ctrlProps/ctrlProp2.xml><?xml version="1.0" encoding="utf-8"?>
<formControlPr xmlns="http://schemas.microsoft.com/office/spreadsheetml/2009/9/main" objectType="CheckBox" checked="Checked" fmlaLink="$J$23" lockText="1" noThreeD="1"/>
</file>

<file path=xl/ctrlProps/ctrlProp20.xml><?xml version="1.0" encoding="utf-8"?>
<formControlPr xmlns="http://schemas.microsoft.com/office/spreadsheetml/2009/9/main" objectType="CheckBox" checked="Checked" fmlaLink="$O$18" lockText="1" noThreeD="1"/>
</file>

<file path=xl/ctrlProps/ctrlProp21.xml><?xml version="1.0" encoding="utf-8"?>
<formControlPr xmlns="http://schemas.microsoft.com/office/spreadsheetml/2009/9/main" objectType="CheckBox" checked="Checked" fmlaLink="$A$40" lockText="1" noThreeD="1"/>
</file>

<file path=xl/ctrlProps/ctrlProp22.xml><?xml version="1.0" encoding="utf-8"?>
<formControlPr xmlns="http://schemas.microsoft.com/office/spreadsheetml/2009/9/main" objectType="CheckBox" checked="Checked" fmlaLink="$D$40" lockText="1" noThreeD="1"/>
</file>

<file path=xl/ctrlProps/ctrlProp23.xml><?xml version="1.0" encoding="utf-8"?>
<formControlPr xmlns="http://schemas.microsoft.com/office/spreadsheetml/2009/9/main" objectType="CheckBox" checked="Checked" fmlaLink="$A$57" lockText="1" noThreeD="1"/>
</file>

<file path=xl/ctrlProps/ctrlProp24.xml><?xml version="1.0" encoding="utf-8"?>
<formControlPr xmlns="http://schemas.microsoft.com/office/spreadsheetml/2009/9/main" objectType="CheckBox" checked="Checked" fmlaLink="$A$58" lockText="1" noThreeD="1"/>
</file>

<file path=xl/ctrlProps/ctrlProp25.xml><?xml version="1.0" encoding="utf-8"?>
<formControlPr xmlns="http://schemas.microsoft.com/office/spreadsheetml/2009/9/main" objectType="CheckBox" checked="Checked" fmlaLink="$G$40" lockText="1" noThreeD="1"/>
</file>

<file path=xl/ctrlProps/ctrlProp26.xml><?xml version="1.0" encoding="utf-8"?>
<formControlPr xmlns="http://schemas.microsoft.com/office/spreadsheetml/2009/9/main" objectType="CheckBox" checked="Checked" fmlaLink="$G$41" lockText="1" noThreeD="1"/>
</file>

<file path=xl/ctrlProps/ctrlProp27.xml><?xml version="1.0" encoding="utf-8"?>
<formControlPr xmlns="http://schemas.microsoft.com/office/spreadsheetml/2009/9/main" objectType="CheckBox" checked="Checked" fmlaLink="$J$40" lockText="1" noThreeD="1"/>
</file>

<file path=xl/ctrlProps/ctrlProp28.xml><?xml version="1.0" encoding="utf-8"?>
<formControlPr xmlns="http://schemas.microsoft.com/office/spreadsheetml/2009/9/main" objectType="CheckBox" checked="Checked" fmlaLink="$J$41" lockText="1" noThreeD="1"/>
</file>

<file path=xl/ctrlProps/ctrlProp29.xml><?xml version="1.0" encoding="utf-8"?>
<formControlPr xmlns="http://schemas.microsoft.com/office/spreadsheetml/2009/9/main" objectType="CheckBox" checked="Checked" fmlaLink="$D$57" lockText="1" noThreeD="1"/>
</file>

<file path=xl/ctrlProps/ctrlProp3.xml><?xml version="1.0" encoding="utf-8"?>
<formControlPr xmlns="http://schemas.microsoft.com/office/spreadsheetml/2009/9/main" objectType="CheckBox" checked="Checked" fmlaLink="$J$14" noThreeD="1"/>
</file>

<file path=xl/ctrlProps/ctrlProp30.xml><?xml version="1.0" encoding="utf-8"?>
<formControlPr xmlns="http://schemas.microsoft.com/office/spreadsheetml/2009/9/main" objectType="CheckBox" checked="Checked" fmlaLink="$D$58" lockText="1" noThreeD="1"/>
</file>

<file path=xl/ctrlProps/ctrlProp4.xml><?xml version="1.0" encoding="utf-8"?>
<formControlPr xmlns="http://schemas.microsoft.com/office/spreadsheetml/2009/9/main" objectType="CheckBox" checked="Checked" fmlaLink="$J$15" noThreeD="1"/>
</file>

<file path=xl/ctrlProps/ctrlProp5.xml><?xml version="1.0" encoding="utf-8"?>
<formControlPr xmlns="http://schemas.microsoft.com/office/spreadsheetml/2009/9/main" objectType="CheckBox" fmlaLink="$A$41" lockText="1" noThreeD="1"/>
</file>

<file path=xl/ctrlProps/ctrlProp6.xml><?xml version="1.0" encoding="utf-8"?>
<formControlPr xmlns="http://schemas.microsoft.com/office/spreadsheetml/2009/9/main" objectType="CheckBox" fmlaLink="$D$41" lockText="1" noThreeD="1"/>
</file>

<file path=xl/ctrlProps/ctrlProp7.xml><?xml version="1.0" encoding="utf-8"?>
<formControlPr xmlns="http://schemas.microsoft.com/office/spreadsheetml/2009/9/main" objectType="CheckBox" checked="Checked" fmlaLink="$J$18" noThreeD="1"/>
</file>

<file path=xl/ctrlProps/ctrlProp8.xml><?xml version="1.0" encoding="utf-8"?>
<formControlPr xmlns="http://schemas.microsoft.com/office/spreadsheetml/2009/9/main" objectType="CheckBox" fmlaLink="$A$40" lockText="1" noThreeD="1"/>
</file>

<file path=xl/ctrlProps/ctrlProp9.xml><?xml version="1.0" encoding="utf-8"?>
<formControlPr xmlns="http://schemas.microsoft.com/office/spreadsheetml/2009/9/main" objectType="CheckBox" fmlaLink="$D$40" lockText="1" noThreeD="1"/>
</file>

<file path=xl/drawings/_rels/drawing1.xml.rels><?xml version="1.0" encoding="UTF-8" standalone="yes"?>
<Relationships xmlns="http://schemas.openxmlformats.org/package/2006/relationships"><Relationship Id="rId3" Type="http://schemas.openxmlformats.org/officeDocument/2006/relationships/chart" Target="../charts/chart3.xml"/><Relationship Id="rId2" Type="http://schemas.openxmlformats.org/officeDocument/2006/relationships/chart" Target="../charts/chart2.xml"/><Relationship Id="rId1" Type="http://schemas.openxmlformats.org/officeDocument/2006/relationships/chart" Target="../charts/chart1.xml"/><Relationship Id="rId5" Type="http://schemas.openxmlformats.org/officeDocument/2006/relationships/image" Target="../media/image1.png"/><Relationship Id="rId4" Type="http://schemas.openxmlformats.org/officeDocument/2006/relationships/chart" Target="../charts/chart4.xml"/></Relationships>
</file>

<file path=xl/drawings/_rels/drawing2.xml.rels><?xml version="1.0" encoding="UTF-8" standalone="yes"?>
<Relationships xmlns="http://schemas.openxmlformats.org/package/2006/relationships"><Relationship Id="rId3" Type="http://schemas.openxmlformats.org/officeDocument/2006/relationships/chart" Target="../charts/chart7.xml"/><Relationship Id="rId2" Type="http://schemas.openxmlformats.org/officeDocument/2006/relationships/chart" Target="../charts/chart6.xml"/><Relationship Id="rId1" Type="http://schemas.openxmlformats.org/officeDocument/2006/relationships/chart" Target="../charts/chart5.xml"/><Relationship Id="rId5" Type="http://schemas.openxmlformats.org/officeDocument/2006/relationships/image" Target="../media/image1.png"/><Relationship Id="rId4" Type="http://schemas.openxmlformats.org/officeDocument/2006/relationships/chart" Target="../charts/chart8.xml"/></Relationships>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2</xdr:col>
          <xdr:colOff>525780</xdr:colOff>
          <xdr:row>21</xdr:row>
          <xdr:rowOff>129540</xdr:rowOff>
        </xdr:from>
        <xdr:to>
          <xdr:col>2</xdr:col>
          <xdr:colOff>1386840</xdr:colOff>
          <xdr:row>21</xdr:row>
          <xdr:rowOff>358140</xdr:rowOff>
        </xdr:to>
        <xdr:sp macro="" textlink="">
          <xdr:nvSpPr>
            <xdr:cNvPr id="1026" name="Check Box 2" hidden="1">
              <a:extLst>
                <a:ext uri="{63B3BB69-23CF-44E3-9099-C40C66FF867C}">
                  <a14:compatExt spid="_x0000_s1026"/>
                </a:ext>
                <a:ext uri="{FF2B5EF4-FFF2-40B4-BE49-F238E27FC236}">
                  <a16:creationId xmlns:a16="http://schemas.microsoft.com/office/drawing/2014/main" id="{00000000-0008-0000-0000-000002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en-CA" sz="800" b="0" i="0" u="none" strike="noStrike" baseline="0">
                  <a:solidFill>
                    <a:srgbClr val="000000"/>
                  </a:solidFill>
                  <a:latin typeface="Segoe UI"/>
                  <a:cs typeface="Segoe UI"/>
                </a:rPr>
                <a:t>Yes</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xdr:col>
          <xdr:colOff>518160</xdr:colOff>
          <xdr:row>22</xdr:row>
          <xdr:rowOff>144780</xdr:rowOff>
        </xdr:from>
        <xdr:to>
          <xdr:col>2</xdr:col>
          <xdr:colOff>1478280</xdr:colOff>
          <xdr:row>22</xdr:row>
          <xdr:rowOff>556260</xdr:rowOff>
        </xdr:to>
        <xdr:sp macro="" textlink="">
          <xdr:nvSpPr>
            <xdr:cNvPr id="1028" name="Check Box 4" hidden="1">
              <a:extLst>
                <a:ext uri="{63B3BB69-23CF-44E3-9099-C40C66FF867C}">
                  <a14:compatExt spid="_x0000_s1028"/>
                </a:ext>
                <a:ext uri="{FF2B5EF4-FFF2-40B4-BE49-F238E27FC236}">
                  <a16:creationId xmlns:a16="http://schemas.microsoft.com/office/drawing/2014/main" id="{00000000-0008-0000-0000-000004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en-CA" sz="800" b="0" i="0" u="none" strike="noStrike" baseline="0">
                  <a:solidFill>
                    <a:srgbClr val="000000"/>
                  </a:solidFill>
                  <a:latin typeface="Segoe UI"/>
                  <a:cs typeface="Segoe UI"/>
                </a:rPr>
                <a:t>$2,100</a:t>
              </a:r>
            </a:p>
          </xdr:txBody>
        </xdr:sp>
        <xdr:clientData fLocksWithSheet="0"/>
      </xdr:twoCellAnchor>
    </mc:Choice>
    <mc:Fallback/>
  </mc:AlternateContent>
  <xdr:twoCellAnchor>
    <xdr:from>
      <xdr:col>0</xdr:col>
      <xdr:colOff>0</xdr:colOff>
      <xdr:row>82</xdr:row>
      <xdr:rowOff>1360</xdr:rowOff>
    </xdr:from>
    <xdr:to>
      <xdr:col>3</xdr:col>
      <xdr:colOff>838200</xdr:colOff>
      <xdr:row>95</xdr:row>
      <xdr:rowOff>169069</xdr:rowOff>
    </xdr:to>
    <xdr:graphicFrame macro="">
      <xdr:nvGraphicFramePr>
        <xdr:cNvPr id="3" name="Chart 2">
          <a:extLst>
            <a:ext uri="{FF2B5EF4-FFF2-40B4-BE49-F238E27FC236}">
              <a16:creationId xmlns:a16="http://schemas.microsoft.com/office/drawing/2014/main" id="{00000000-0008-0000-0000-00000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0</xdr:col>
      <xdr:colOff>0</xdr:colOff>
      <xdr:row>96</xdr:row>
      <xdr:rowOff>180520</xdr:rowOff>
    </xdr:from>
    <xdr:to>
      <xdr:col>3</xdr:col>
      <xdr:colOff>857250</xdr:colOff>
      <xdr:row>114</xdr:row>
      <xdr:rowOff>65086</xdr:rowOff>
    </xdr:to>
    <xdr:graphicFrame macro="">
      <xdr:nvGraphicFramePr>
        <xdr:cNvPr id="4" name="Chart 3">
          <a:extLst>
            <a:ext uri="{FF2B5EF4-FFF2-40B4-BE49-F238E27FC236}">
              <a16:creationId xmlns:a16="http://schemas.microsoft.com/office/drawing/2014/main" id="{00000000-0008-0000-0000-000004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3</xdr:col>
      <xdr:colOff>1257301</xdr:colOff>
      <xdr:row>82</xdr:row>
      <xdr:rowOff>2043</xdr:rowOff>
    </xdr:from>
    <xdr:to>
      <xdr:col>6</xdr:col>
      <xdr:colOff>2508250</xdr:colOff>
      <xdr:row>95</xdr:row>
      <xdr:rowOff>160110</xdr:rowOff>
    </xdr:to>
    <xdr:graphicFrame macro="">
      <xdr:nvGraphicFramePr>
        <xdr:cNvPr id="5" name="Chart 4">
          <a:extLst>
            <a:ext uri="{FF2B5EF4-FFF2-40B4-BE49-F238E27FC236}">
              <a16:creationId xmlns:a16="http://schemas.microsoft.com/office/drawing/2014/main" id="{00000000-0008-0000-0000-000005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3</xdr:col>
      <xdr:colOff>1266825</xdr:colOff>
      <xdr:row>97</xdr:row>
      <xdr:rowOff>10318</xdr:rowOff>
    </xdr:from>
    <xdr:to>
      <xdr:col>6</xdr:col>
      <xdr:colOff>2520951</xdr:colOff>
      <xdr:row>114</xdr:row>
      <xdr:rowOff>75859</xdr:rowOff>
    </xdr:to>
    <xdr:graphicFrame macro="">
      <xdr:nvGraphicFramePr>
        <xdr:cNvPr id="17" name="Chart 16">
          <a:extLst>
            <a:ext uri="{FF2B5EF4-FFF2-40B4-BE49-F238E27FC236}">
              <a16:creationId xmlns:a16="http://schemas.microsoft.com/office/drawing/2014/main" id="{00000000-0008-0000-0000-000011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mc:AlternateContent xmlns:mc="http://schemas.openxmlformats.org/markup-compatibility/2006">
    <mc:Choice xmlns:a14="http://schemas.microsoft.com/office/drawing/2010/main" Requires="a14">
      <xdr:twoCellAnchor editAs="oneCell">
        <xdr:from>
          <xdr:col>2</xdr:col>
          <xdr:colOff>594360</xdr:colOff>
          <xdr:row>13</xdr:row>
          <xdr:rowOff>137160</xdr:rowOff>
        </xdr:from>
        <xdr:to>
          <xdr:col>2</xdr:col>
          <xdr:colOff>1318260</xdr:colOff>
          <xdr:row>13</xdr:row>
          <xdr:rowOff>365760</xdr:rowOff>
        </xdr:to>
        <xdr:sp macro="" textlink="">
          <xdr:nvSpPr>
            <xdr:cNvPr id="1034" name="Check Box 10" hidden="1">
              <a:extLst>
                <a:ext uri="{63B3BB69-23CF-44E3-9099-C40C66FF867C}">
                  <a14:compatExt spid="_x0000_s1034"/>
                </a:ext>
                <a:ext uri="{FF2B5EF4-FFF2-40B4-BE49-F238E27FC236}">
                  <a16:creationId xmlns:a16="http://schemas.microsoft.com/office/drawing/2014/main" id="{00000000-0008-0000-0000-00000A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en-CA" sz="800" b="0" i="0" u="none" strike="noStrike" baseline="0">
                  <a:solidFill>
                    <a:srgbClr val="000000"/>
                  </a:solidFill>
                  <a:latin typeface="Segoe UI"/>
                  <a:cs typeface="Segoe UI"/>
                </a:rPr>
                <a:t>Yes</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xdr:col>
          <xdr:colOff>480060</xdr:colOff>
          <xdr:row>14</xdr:row>
          <xdr:rowOff>137160</xdr:rowOff>
        </xdr:from>
        <xdr:to>
          <xdr:col>2</xdr:col>
          <xdr:colOff>1013460</xdr:colOff>
          <xdr:row>14</xdr:row>
          <xdr:rowOff>365760</xdr:rowOff>
        </xdr:to>
        <xdr:sp macro="" textlink="">
          <xdr:nvSpPr>
            <xdr:cNvPr id="1035" name="Check Box 11" hidden="1">
              <a:extLst>
                <a:ext uri="{63B3BB69-23CF-44E3-9099-C40C66FF867C}">
                  <a14:compatExt spid="_x0000_s1035"/>
                </a:ext>
                <a:ext uri="{FF2B5EF4-FFF2-40B4-BE49-F238E27FC236}">
                  <a16:creationId xmlns:a16="http://schemas.microsoft.com/office/drawing/2014/main" id="{00000000-0008-0000-0000-00000B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en-CA" sz="800" b="0" i="0" u="none" strike="noStrike" baseline="0">
                  <a:solidFill>
                    <a:srgbClr val="000000"/>
                  </a:solidFill>
                  <a:latin typeface="Segoe UI"/>
                  <a:cs typeface="Segoe UI"/>
                </a:rPr>
                <a:t>$10,000</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0</xdr:col>
          <xdr:colOff>0</xdr:colOff>
          <xdr:row>37</xdr:row>
          <xdr:rowOff>670560</xdr:rowOff>
        </xdr:from>
        <xdr:to>
          <xdr:col>1</xdr:col>
          <xdr:colOff>304800</xdr:colOff>
          <xdr:row>39</xdr:row>
          <xdr:rowOff>0</xdr:rowOff>
        </xdr:to>
        <xdr:sp macro="" textlink="">
          <xdr:nvSpPr>
            <xdr:cNvPr id="1044" name="Check Box 20" descr="Use Default Maintenance Cost (2% of total initial cost) " hidden="1">
              <a:extLst>
                <a:ext uri="{63B3BB69-23CF-44E3-9099-C40C66FF867C}">
                  <a14:compatExt spid="_x0000_s1044"/>
                </a:ext>
                <a:ext uri="{FF2B5EF4-FFF2-40B4-BE49-F238E27FC236}">
                  <a16:creationId xmlns:a16="http://schemas.microsoft.com/office/drawing/2014/main" id="{00000000-0008-0000-0000-000014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en-CA" sz="800" b="0" i="0" u="none" strike="noStrike" baseline="0">
                  <a:solidFill>
                    <a:srgbClr val="000000"/>
                  </a:solidFill>
                  <a:latin typeface="Segoe UI"/>
                  <a:cs typeface="Segoe UI"/>
                </a:rPr>
                <a:t>Use Default Maintenance Cost(1% of total initial cost) </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3</xdr:col>
          <xdr:colOff>22860</xdr:colOff>
          <xdr:row>38</xdr:row>
          <xdr:rowOff>38100</xdr:rowOff>
        </xdr:from>
        <xdr:to>
          <xdr:col>4</xdr:col>
          <xdr:colOff>335280</xdr:colOff>
          <xdr:row>38</xdr:row>
          <xdr:rowOff>297180</xdr:rowOff>
        </xdr:to>
        <xdr:sp macro="" textlink="">
          <xdr:nvSpPr>
            <xdr:cNvPr id="1046" name="Check Box 22" descr="Use Default Maintenance Cost (2% of total initial cost) " hidden="1">
              <a:extLst>
                <a:ext uri="{63B3BB69-23CF-44E3-9099-C40C66FF867C}">
                  <a14:compatExt spid="_x0000_s1046"/>
                </a:ext>
                <a:ext uri="{FF2B5EF4-FFF2-40B4-BE49-F238E27FC236}">
                  <a16:creationId xmlns:a16="http://schemas.microsoft.com/office/drawing/2014/main" id="{00000000-0008-0000-0000-000016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en-CA" sz="800" b="0" i="0" u="none" strike="noStrike" baseline="0">
                  <a:solidFill>
                    <a:srgbClr val="000000"/>
                  </a:solidFill>
                  <a:latin typeface="Segoe UI"/>
                  <a:cs typeface="Segoe UI"/>
                </a:rPr>
                <a:t>Use Default Maintenance Cost (1% of total initial cost) </a:t>
              </a:r>
            </a:p>
          </xdr:txBody>
        </xdr:sp>
        <xdr:clientData fLocksWithSheet="0"/>
      </xdr:twoCellAnchor>
    </mc:Choice>
    <mc:Fallback/>
  </mc:AlternateContent>
  <xdr:twoCellAnchor editAs="oneCell">
    <xdr:from>
      <xdr:col>0</xdr:col>
      <xdr:colOff>0</xdr:colOff>
      <xdr:row>0</xdr:row>
      <xdr:rowOff>133350</xdr:rowOff>
    </xdr:from>
    <xdr:to>
      <xdr:col>0</xdr:col>
      <xdr:colOff>2156306</xdr:colOff>
      <xdr:row>4</xdr:row>
      <xdr:rowOff>93988</xdr:rowOff>
    </xdr:to>
    <xdr:pic>
      <xdr:nvPicPr>
        <xdr:cNvPr id="19" name="Picture 4">
          <a:extLst>
            <a:ext uri="{FF2B5EF4-FFF2-40B4-BE49-F238E27FC236}">
              <a16:creationId xmlns:a16="http://schemas.microsoft.com/office/drawing/2014/main" id="{00000000-0008-0000-0000-000013000000}"/>
            </a:ext>
          </a:extLst>
        </xdr:cNvPr>
        <xdr:cNvPicPr>
          <a:picLocks noChangeAspect="1" noChangeArrowheads="1"/>
        </xdr:cNvPicPr>
      </xdr:nvPicPr>
      <xdr:blipFill>
        <a:blip xmlns:r="http://schemas.openxmlformats.org/officeDocument/2006/relationships" r:embed="rId5" cstate="print"/>
        <a:srcRect/>
        <a:stretch>
          <a:fillRect/>
        </a:stretch>
      </xdr:blipFill>
      <xdr:spPr bwMode="auto">
        <a:xfrm>
          <a:off x="0" y="133350"/>
          <a:ext cx="2149775" cy="836122"/>
        </a:xfrm>
        <a:prstGeom prst="rect">
          <a:avLst/>
        </a:prstGeom>
        <a:noFill/>
        <a:ln w="1">
          <a:noFill/>
          <a:miter lim="800000"/>
          <a:headEnd/>
          <a:tailEnd type="none" w="med" len="med"/>
        </a:ln>
        <a:effectLst/>
      </xdr:spPr>
    </xdr:pic>
    <xdr:clientData/>
  </xdr:twoCellAnchor>
  <mc:AlternateContent xmlns:mc="http://schemas.openxmlformats.org/markup-compatibility/2006">
    <mc:Choice xmlns:a14="http://schemas.microsoft.com/office/drawing/2010/main" Requires="a14">
      <xdr:twoCellAnchor editAs="oneCell">
        <xdr:from>
          <xdr:col>2</xdr:col>
          <xdr:colOff>518160</xdr:colOff>
          <xdr:row>17</xdr:row>
          <xdr:rowOff>144780</xdr:rowOff>
        </xdr:from>
        <xdr:to>
          <xdr:col>2</xdr:col>
          <xdr:colOff>1546860</xdr:colOff>
          <xdr:row>17</xdr:row>
          <xdr:rowOff>403860</xdr:rowOff>
        </xdr:to>
        <xdr:sp macro="" textlink="">
          <xdr:nvSpPr>
            <xdr:cNvPr id="1049" name="Check Box 25" hidden="1">
              <a:extLst>
                <a:ext uri="{63B3BB69-23CF-44E3-9099-C40C66FF867C}">
                  <a14:compatExt spid="_x0000_s1049"/>
                </a:ext>
                <a:ext uri="{FF2B5EF4-FFF2-40B4-BE49-F238E27FC236}">
                  <a16:creationId xmlns:a16="http://schemas.microsoft.com/office/drawing/2014/main" id="{00000000-0008-0000-0000-000019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en-CA" sz="800" b="0" i="0" u="none" strike="noStrike" baseline="0">
                  <a:solidFill>
                    <a:srgbClr val="000000"/>
                  </a:solidFill>
                  <a:latin typeface="Segoe UI"/>
                  <a:cs typeface="Segoe UI"/>
                </a:rPr>
                <a:t>$5,295</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487680</xdr:colOff>
          <xdr:row>29</xdr:row>
          <xdr:rowOff>99060</xdr:rowOff>
        </xdr:from>
        <xdr:to>
          <xdr:col>1</xdr:col>
          <xdr:colOff>1554480</xdr:colOff>
          <xdr:row>29</xdr:row>
          <xdr:rowOff>419100</xdr:rowOff>
        </xdr:to>
        <xdr:sp macro="" textlink="">
          <xdr:nvSpPr>
            <xdr:cNvPr id="1051" name="Check Box 27" hidden="1">
              <a:extLst>
                <a:ext uri="{63B3BB69-23CF-44E3-9099-C40C66FF867C}">
                  <a14:compatExt spid="_x0000_s1051"/>
                </a:ext>
                <a:ext uri="{FF2B5EF4-FFF2-40B4-BE49-F238E27FC236}">
                  <a16:creationId xmlns:a16="http://schemas.microsoft.com/office/drawing/2014/main" id="{00000000-0008-0000-0000-00001B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en-CA" sz="800" b="0" i="0" u="none" strike="noStrike" baseline="0">
                  <a:solidFill>
                    <a:srgbClr val="000000"/>
                  </a:solidFill>
                  <a:latin typeface="Segoe UI"/>
                  <a:cs typeface="Segoe UI"/>
                </a:rPr>
                <a:t>$5,880</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4</xdr:col>
          <xdr:colOff>365760</xdr:colOff>
          <xdr:row>29</xdr:row>
          <xdr:rowOff>213360</xdr:rowOff>
        </xdr:from>
        <xdr:to>
          <xdr:col>4</xdr:col>
          <xdr:colOff>1021080</xdr:colOff>
          <xdr:row>29</xdr:row>
          <xdr:rowOff>457200</xdr:rowOff>
        </xdr:to>
        <xdr:sp macro="" textlink="">
          <xdr:nvSpPr>
            <xdr:cNvPr id="1052" name="Check Box 28" hidden="1">
              <a:extLst>
                <a:ext uri="{63B3BB69-23CF-44E3-9099-C40C66FF867C}">
                  <a14:compatExt spid="_x0000_s1052"/>
                </a:ext>
                <a:ext uri="{FF2B5EF4-FFF2-40B4-BE49-F238E27FC236}">
                  <a16:creationId xmlns:a16="http://schemas.microsoft.com/office/drawing/2014/main" id="{00000000-0008-0000-0000-00001C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en-CA" sz="800" b="0" i="0" u="none" strike="noStrike" baseline="0">
                  <a:solidFill>
                    <a:srgbClr val="000000"/>
                  </a:solidFill>
                  <a:latin typeface="Segoe UI"/>
                  <a:cs typeface="Segoe UI"/>
                </a:rPr>
                <a:t>$4,000</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289560</xdr:colOff>
          <xdr:row>45</xdr:row>
          <xdr:rowOff>68580</xdr:rowOff>
        </xdr:from>
        <xdr:to>
          <xdr:col>1</xdr:col>
          <xdr:colOff>1066800</xdr:colOff>
          <xdr:row>46</xdr:row>
          <xdr:rowOff>60960</xdr:rowOff>
        </xdr:to>
        <xdr:sp macro="" textlink="">
          <xdr:nvSpPr>
            <xdr:cNvPr id="1053" name="Check Box 29" hidden="1">
              <a:extLst>
                <a:ext uri="{63B3BB69-23CF-44E3-9099-C40C66FF867C}">
                  <a14:compatExt spid="_x0000_s1053"/>
                </a:ext>
                <a:ext uri="{FF2B5EF4-FFF2-40B4-BE49-F238E27FC236}">
                  <a16:creationId xmlns:a16="http://schemas.microsoft.com/office/drawing/2014/main" id="{00000000-0008-0000-0000-00001D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en-CA" sz="800" b="0" i="0" u="none" strike="noStrike" baseline="0">
                  <a:solidFill>
                    <a:srgbClr val="000000"/>
                  </a:solidFill>
                  <a:latin typeface="Segoe UI"/>
                  <a:cs typeface="Segoe UI"/>
                </a:rPr>
                <a:t>$15,500</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0</xdr:col>
          <xdr:colOff>7620</xdr:colOff>
          <xdr:row>54</xdr:row>
          <xdr:rowOff>7620</xdr:rowOff>
        </xdr:from>
        <xdr:to>
          <xdr:col>1</xdr:col>
          <xdr:colOff>121920</xdr:colOff>
          <xdr:row>55</xdr:row>
          <xdr:rowOff>0</xdr:rowOff>
        </xdr:to>
        <xdr:sp macro="" textlink="">
          <xdr:nvSpPr>
            <xdr:cNvPr id="1055" name="Check Box 31" descr="Use Default Maintenance Cost (2% of total initial cost) " hidden="1">
              <a:extLst>
                <a:ext uri="{63B3BB69-23CF-44E3-9099-C40C66FF867C}">
                  <a14:compatExt spid="_x0000_s1055"/>
                </a:ext>
                <a:ext uri="{FF2B5EF4-FFF2-40B4-BE49-F238E27FC236}">
                  <a16:creationId xmlns:a16="http://schemas.microsoft.com/office/drawing/2014/main" id="{00000000-0008-0000-0000-00001F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en-CA" sz="800" b="0" i="0" u="none" strike="noStrike" baseline="0">
                  <a:solidFill>
                    <a:srgbClr val="000000"/>
                  </a:solidFill>
                  <a:latin typeface="Segoe UI"/>
                  <a:cs typeface="Segoe UI"/>
                </a:rPr>
                <a:t>Use Default Maintenance Cost (1% of total initial cost) </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4</xdr:col>
          <xdr:colOff>190500</xdr:colOff>
          <xdr:row>45</xdr:row>
          <xdr:rowOff>22860</xdr:rowOff>
        </xdr:from>
        <xdr:to>
          <xdr:col>4</xdr:col>
          <xdr:colOff>975360</xdr:colOff>
          <xdr:row>46</xdr:row>
          <xdr:rowOff>22860</xdr:rowOff>
        </xdr:to>
        <xdr:sp macro="" textlink="">
          <xdr:nvSpPr>
            <xdr:cNvPr id="1060" name="Check Box 36" hidden="1">
              <a:extLst>
                <a:ext uri="{63B3BB69-23CF-44E3-9099-C40C66FF867C}">
                  <a14:compatExt spid="_x0000_s1060"/>
                </a:ext>
                <a:ext uri="{FF2B5EF4-FFF2-40B4-BE49-F238E27FC236}">
                  <a16:creationId xmlns:a16="http://schemas.microsoft.com/office/drawing/2014/main" id="{00000000-0008-0000-0000-000024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en-CA" sz="800" b="0" i="0" u="none" strike="noStrike" baseline="0">
                  <a:solidFill>
                    <a:srgbClr val="000000"/>
                  </a:solidFill>
                  <a:latin typeface="Segoe UI"/>
                  <a:cs typeface="Segoe UI"/>
                </a:rPr>
                <a:t>$13,000</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3</xdr:col>
          <xdr:colOff>0</xdr:colOff>
          <xdr:row>53</xdr:row>
          <xdr:rowOff>982980</xdr:rowOff>
        </xdr:from>
        <xdr:to>
          <xdr:col>4</xdr:col>
          <xdr:colOff>15240</xdr:colOff>
          <xdr:row>54</xdr:row>
          <xdr:rowOff>259080</xdr:rowOff>
        </xdr:to>
        <xdr:sp macro="" textlink="">
          <xdr:nvSpPr>
            <xdr:cNvPr id="1063" name="Check Box 39" descr="Use Default Maintenance Cost (2% of total initial cost) " hidden="1">
              <a:extLst>
                <a:ext uri="{63B3BB69-23CF-44E3-9099-C40C66FF867C}">
                  <a14:compatExt spid="_x0000_s1063"/>
                </a:ext>
                <a:ext uri="{FF2B5EF4-FFF2-40B4-BE49-F238E27FC236}">
                  <a16:creationId xmlns:a16="http://schemas.microsoft.com/office/drawing/2014/main" id="{00000000-0008-0000-0000-000027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en-CA" sz="800" b="0" i="0" u="none" strike="noStrike" baseline="0">
                  <a:solidFill>
                    <a:srgbClr val="000000"/>
                  </a:solidFill>
                  <a:latin typeface="Segoe UI"/>
                  <a:cs typeface="Segoe UI"/>
                </a:rPr>
                <a:t>Use Default Maintenance Cost (2% of total initial cost) </a:t>
              </a:r>
            </a:p>
          </xdr:txBody>
        </xdr:sp>
        <xdr:clientData fLocksWithSheet="0"/>
      </xdr:twoCellAnchor>
    </mc:Choice>
    <mc:Fallback/>
  </mc:AlternateContent>
</xdr:wsDr>
</file>

<file path=xl/drawings/drawing2.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2</xdr:col>
          <xdr:colOff>525780</xdr:colOff>
          <xdr:row>21</xdr:row>
          <xdr:rowOff>137160</xdr:rowOff>
        </xdr:from>
        <xdr:to>
          <xdr:col>2</xdr:col>
          <xdr:colOff>1394460</xdr:colOff>
          <xdr:row>21</xdr:row>
          <xdr:rowOff>373380</xdr:rowOff>
        </xdr:to>
        <xdr:sp macro="" textlink="">
          <xdr:nvSpPr>
            <xdr:cNvPr id="8193" name="Check Box 1" hidden="1">
              <a:extLst>
                <a:ext uri="{63B3BB69-23CF-44E3-9099-C40C66FF867C}">
                  <a14:compatExt spid="_x0000_s8193"/>
                </a:ext>
                <a:ext uri="{FF2B5EF4-FFF2-40B4-BE49-F238E27FC236}">
                  <a16:creationId xmlns:a16="http://schemas.microsoft.com/office/drawing/2014/main" id="{00000000-0008-0000-0100-000001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en-CA" sz="800" b="0" i="0" u="none" strike="noStrike" baseline="0">
                  <a:solidFill>
                    <a:srgbClr val="000000"/>
                  </a:solidFill>
                  <a:latin typeface="Segoe UI"/>
                  <a:cs typeface="Segoe UI"/>
                </a:rPr>
                <a:t>Yes</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xdr:col>
          <xdr:colOff>518160</xdr:colOff>
          <xdr:row>22</xdr:row>
          <xdr:rowOff>144780</xdr:rowOff>
        </xdr:from>
        <xdr:to>
          <xdr:col>2</xdr:col>
          <xdr:colOff>1478280</xdr:colOff>
          <xdr:row>22</xdr:row>
          <xdr:rowOff>556260</xdr:rowOff>
        </xdr:to>
        <xdr:sp macro="" textlink="">
          <xdr:nvSpPr>
            <xdr:cNvPr id="8194" name="Check Box 2" hidden="1">
              <a:extLst>
                <a:ext uri="{63B3BB69-23CF-44E3-9099-C40C66FF867C}">
                  <a14:compatExt spid="_x0000_s8194"/>
                </a:ext>
                <a:ext uri="{FF2B5EF4-FFF2-40B4-BE49-F238E27FC236}">
                  <a16:creationId xmlns:a16="http://schemas.microsoft.com/office/drawing/2014/main" id="{00000000-0008-0000-0100-000002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en-CA" sz="800" b="0" i="0" u="none" strike="noStrike" baseline="0">
                  <a:solidFill>
                    <a:srgbClr val="000000"/>
                  </a:solidFill>
                  <a:latin typeface="Segoe UI"/>
                  <a:cs typeface="Segoe UI"/>
                </a:rPr>
                <a:t>$2,100</a:t>
              </a:r>
            </a:p>
          </xdr:txBody>
        </xdr:sp>
        <xdr:clientData fLocksWithSheet="0"/>
      </xdr:twoCellAnchor>
    </mc:Choice>
    <mc:Fallback/>
  </mc:AlternateContent>
  <xdr:twoCellAnchor>
    <xdr:from>
      <xdr:col>0</xdr:col>
      <xdr:colOff>0</xdr:colOff>
      <xdr:row>85</xdr:row>
      <xdr:rowOff>7710</xdr:rowOff>
    </xdr:from>
    <xdr:to>
      <xdr:col>3</xdr:col>
      <xdr:colOff>838200</xdr:colOff>
      <xdr:row>99</xdr:row>
      <xdr:rowOff>7144</xdr:rowOff>
    </xdr:to>
    <xdr:graphicFrame macro="">
      <xdr:nvGraphicFramePr>
        <xdr:cNvPr id="4" name="Chart 3">
          <a:extLst>
            <a:ext uri="{FF2B5EF4-FFF2-40B4-BE49-F238E27FC236}">
              <a16:creationId xmlns:a16="http://schemas.microsoft.com/office/drawing/2014/main" id="{00000000-0008-0000-0100-000004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0</xdr:col>
      <xdr:colOff>0</xdr:colOff>
      <xdr:row>99</xdr:row>
      <xdr:rowOff>126545</xdr:rowOff>
    </xdr:from>
    <xdr:to>
      <xdr:col>3</xdr:col>
      <xdr:colOff>857250</xdr:colOff>
      <xdr:row>117</xdr:row>
      <xdr:rowOff>11111</xdr:rowOff>
    </xdr:to>
    <xdr:graphicFrame macro="">
      <xdr:nvGraphicFramePr>
        <xdr:cNvPr id="5" name="Chart 4">
          <a:extLst>
            <a:ext uri="{FF2B5EF4-FFF2-40B4-BE49-F238E27FC236}">
              <a16:creationId xmlns:a16="http://schemas.microsoft.com/office/drawing/2014/main" id="{00000000-0008-0000-0100-000005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3</xdr:col>
      <xdr:colOff>1238251</xdr:colOff>
      <xdr:row>85</xdr:row>
      <xdr:rowOff>8393</xdr:rowOff>
    </xdr:from>
    <xdr:to>
      <xdr:col>6</xdr:col>
      <xdr:colOff>2517775</xdr:colOff>
      <xdr:row>99</xdr:row>
      <xdr:rowOff>1360</xdr:rowOff>
    </xdr:to>
    <xdr:graphicFrame macro="">
      <xdr:nvGraphicFramePr>
        <xdr:cNvPr id="6" name="Chart 5">
          <a:extLst>
            <a:ext uri="{FF2B5EF4-FFF2-40B4-BE49-F238E27FC236}">
              <a16:creationId xmlns:a16="http://schemas.microsoft.com/office/drawing/2014/main" id="{00000000-0008-0000-0100-000006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3</xdr:col>
      <xdr:colOff>1228725</xdr:colOff>
      <xdr:row>99</xdr:row>
      <xdr:rowOff>115093</xdr:rowOff>
    </xdr:from>
    <xdr:to>
      <xdr:col>6</xdr:col>
      <xdr:colOff>2505076</xdr:colOff>
      <xdr:row>117</xdr:row>
      <xdr:rowOff>2834</xdr:rowOff>
    </xdr:to>
    <xdr:graphicFrame macro="">
      <xdr:nvGraphicFramePr>
        <xdr:cNvPr id="7" name="Chart 6">
          <a:extLst>
            <a:ext uri="{FF2B5EF4-FFF2-40B4-BE49-F238E27FC236}">
              <a16:creationId xmlns:a16="http://schemas.microsoft.com/office/drawing/2014/main" id="{00000000-0008-0000-0100-000007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mc:AlternateContent xmlns:mc="http://schemas.openxmlformats.org/markup-compatibility/2006">
    <mc:Choice xmlns:a14="http://schemas.microsoft.com/office/drawing/2010/main" Requires="a14">
      <xdr:twoCellAnchor editAs="oneCell">
        <xdr:from>
          <xdr:col>2</xdr:col>
          <xdr:colOff>594360</xdr:colOff>
          <xdr:row>13</xdr:row>
          <xdr:rowOff>137160</xdr:rowOff>
        </xdr:from>
        <xdr:to>
          <xdr:col>2</xdr:col>
          <xdr:colOff>1318260</xdr:colOff>
          <xdr:row>13</xdr:row>
          <xdr:rowOff>373380</xdr:rowOff>
        </xdr:to>
        <xdr:sp macro="" textlink="">
          <xdr:nvSpPr>
            <xdr:cNvPr id="8195" name="Check Box 3" hidden="1">
              <a:extLst>
                <a:ext uri="{63B3BB69-23CF-44E3-9099-C40C66FF867C}">
                  <a14:compatExt spid="_x0000_s8195"/>
                </a:ext>
                <a:ext uri="{FF2B5EF4-FFF2-40B4-BE49-F238E27FC236}">
                  <a16:creationId xmlns:a16="http://schemas.microsoft.com/office/drawing/2014/main" id="{00000000-0008-0000-0100-000003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en-CA" sz="800" b="0" i="0" u="none" strike="noStrike" baseline="0">
                  <a:solidFill>
                    <a:srgbClr val="000000"/>
                  </a:solidFill>
                  <a:latin typeface="Segoe UI"/>
                  <a:cs typeface="Segoe UI"/>
                </a:rPr>
                <a:t>Yes</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xdr:col>
          <xdr:colOff>480060</xdr:colOff>
          <xdr:row>14</xdr:row>
          <xdr:rowOff>137160</xdr:rowOff>
        </xdr:from>
        <xdr:to>
          <xdr:col>2</xdr:col>
          <xdr:colOff>1013460</xdr:colOff>
          <xdr:row>14</xdr:row>
          <xdr:rowOff>373380</xdr:rowOff>
        </xdr:to>
        <xdr:sp macro="" textlink="">
          <xdr:nvSpPr>
            <xdr:cNvPr id="8196" name="Check Box 4" hidden="1">
              <a:extLst>
                <a:ext uri="{63B3BB69-23CF-44E3-9099-C40C66FF867C}">
                  <a14:compatExt spid="_x0000_s8196"/>
                </a:ext>
                <a:ext uri="{FF2B5EF4-FFF2-40B4-BE49-F238E27FC236}">
                  <a16:creationId xmlns:a16="http://schemas.microsoft.com/office/drawing/2014/main" id="{00000000-0008-0000-0100-000004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en-CA" sz="800" b="0" i="0" u="none" strike="noStrike" baseline="0">
                  <a:solidFill>
                    <a:srgbClr val="000000"/>
                  </a:solidFill>
                  <a:latin typeface="Segoe UI"/>
                  <a:cs typeface="Segoe UI"/>
                </a:rPr>
                <a:t>$10,000</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0</xdr:col>
          <xdr:colOff>0</xdr:colOff>
          <xdr:row>37</xdr:row>
          <xdr:rowOff>678180</xdr:rowOff>
        </xdr:from>
        <xdr:to>
          <xdr:col>0</xdr:col>
          <xdr:colOff>2689860</xdr:colOff>
          <xdr:row>39</xdr:row>
          <xdr:rowOff>0</xdr:rowOff>
        </xdr:to>
        <xdr:sp macro="" textlink="">
          <xdr:nvSpPr>
            <xdr:cNvPr id="8199" name="Check Box 7" descr="Use Default Maintenance Cost (0.5% of total initial cost) " hidden="1">
              <a:extLst>
                <a:ext uri="{63B3BB69-23CF-44E3-9099-C40C66FF867C}">
                  <a14:compatExt spid="_x0000_s8199"/>
                </a:ext>
                <a:ext uri="{FF2B5EF4-FFF2-40B4-BE49-F238E27FC236}">
                  <a16:creationId xmlns:a16="http://schemas.microsoft.com/office/drawing/2014/main" id="{00000000-0008-0000-0100-000007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en-CA" sz="800" b="0" i="0" u="none" strike="noStrike" baseline="0">
                  <a:solidFill>
                    <a:srgbClr val="000000"/>
                  </a:solidFill>
                  <a:latin typeface="Segoe UI"/>
                  <a:cs typeface="Segoe UI"/>
                </a:rPr>
                <a:t>Use Default Maintenance Cost (1% of total initial cost) </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3</xdr:col>
          <xdr:colOff>7620</xdr:colOff>
          <xdr:row>38</xdr:row>
          <xdr:rowOff>38100</xdr:rowOff>
        </xdr:from>
        <xdr:to>
          <xdr:col>4</xdr:col>
          <xdr:colOff>274320</xdr:colOff>
          <xdr:row>38</xdr:row>
          <xdr:rowOff>297180</xdr:rowOff>
        </xdr:to>
        <xdr:sp macro="" textlink="">
          <xdr:nvSpPr>
            <xdr:cNvPr id="8200" name="Check Box 8" hidden="1">
              <a:extLst>
                <a:ext uri="{63B3BB69-23CF-44E3-9099-C40C66FF867C}">
                  <a14:compatExt spid="_x0000_s8200"/>
                </a:ext>
                <a:ext uri="{FF2B5EF4-FFF2-40B4-BE49-F238E27FC236}">
                  <a16:creationId xmlns:a16="http://schemas.microsoft.com/office/drawing/2014/main" id="{00000000-0008-0000-0100-000008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en-CA" sz="800" b="0" i="0" u="none" strike="noStrike" baseline="0">
                  <a:solidFill>
                    <a:srgbClr val="000000"/>
                  </a:solidFill>
                  <a:latin typeface="Segoe UI"/>
                  <a:cs typeface="Segoe UI"/>
                </a:rPr>
                <a:t>Use Default Maintenance Cost (1% of total initial cost) </a:t>
              </a:r>
            </a:p>
          </xdr:txBody>
        </xdr:sp>
        <xdr:clientData fLocksWithSheet="0"/>
      </xdr:twoCellAnchor>
    </mc:Choice>
    <mc:Fallback/>
  </mc:AlternateContent>
  <xdr:twoCellAnchor editAs="oneCell">
    <xdr:from>
      <xdr:col>0</xdr:col>
      <xdr:colOff>0</xdr:colOff>
      <xdr:row>0</xdr:row>
      <xdr:rowOff>133350</xdr:rowOff>
    </xdr:from>
    <xdr:to>
      <xdr:col>0</xdr:col>
      <xdr:colOff>2150864</xdr:colOff>
      <xdr:row>4</xdr:row>
      <xdr:rowOff>96166</xdr:rowOff>
    </xdr:to>
    <xdr:pic>
      <xdr:nvPicPr>
        <xdr:cNvPr id="14" name="Picture 4">
          <a:extLst>
            <a:ext uri="{FF2B5EF4-FFF2-40B4-BE49-F238E27FC236}">
              <a16:creationId xmlns:a16="http://schemas.microsoft.com/office/drawing/2014/main" id="{00000000-0008-0000-0100-00000E000000}"/>
            </a:ext>
          </a:extLst>
        </xdr:cNvPr>
        <xdr:cNvPicPr>
          <a:picLocks noChangeAspect="1" noChangeArrowheads="1"/>
        </xdr:cNvPicPr>
      </xdr:nvPicPr>
      <xdr:blipFill>
        <a:blip xmlns:r="http://schemas.openxmlformats.org/officeDocument/2006/relationships" r:embed="rId5" cstate="print"/>
        <a:srcRect/>
        <a:stretch>
          <a:fillRect/>
        </a:stretch>
      </xdr:blipFill>
      <xdr:spPr bwMode="auto">
        <a:xfrm>
          <a:off x="0" y="133350"/>
          <a:ext cx="2149775" cy="810722"/>
        </a:xfrm>
        <a:prstGeom prst="rect">
          <a:avLst/>
        </a:prstGeom>
        <a:noFill/>
        <a:ln w="1">
          <a:noFill/>
          <a:miter lim="800000"/>
          <a:headEnd/>
          <a:tailEnd type="none" w="med" len="med"/>
        </a:ln>
        <a:effectLst/>
      </xdr:spPr>
    </xdr:pic>
    <xdr:clientData/>
  </xdr:twoCellAnchor>
  <mc:AlternateContent xmlns:mc="http://schemas.openxmlformats.org/markup-compatibility/2006">
    <mc:Choice xmlns:a14="http://schemas.microsoft.com/office/drawing/2010/main" Requires="a14">
      <xdr:twoCellAnchor editAs="oneCell">
        <xdr:from>
          <xdr:col>2</xdr:col>
          <xdr:colOff>518160</xdr:colOff>
          <xdr:row>17</xdr:row>
          <xdr:rowOff>144780</xdr:rowOff>
        </xdr:from>
        <xdr:to>
          <xdr:col>3</xdr:col>
          <xdr:colOff>0</xdr:colOff>
          <xdr:row>17</xdr:row>
          <xdr:rowOff>403860</xdr:rowOff>
        </xdr:to>
        <xdr:sp macro="" textlink="">
          <xdr:nvSpPr>
            <xdr:cNvPr id="8201" name="Check Box 9" hidden="1">
              <a:extLst>
                <a:ext uri="{63B3BB69-23CF-44E3-9099-C40C66FF867C}">
                  <a14:compatExt spid="_x0000_s8201"/>
                </a:ext>
                <a:ext uri="{FF2B5EF4-FFF2-40B4-BE49-F238E27FC236}">
                  <a16:creationId xmlns:a16="http://schemas.microsoft.com/office/drawing/2014/main" id="{00000000-0008-0000-0100-000009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en-CA" sz="800" b="0" i="0" u="none" strike="noStrike" baseline="0">
                  <a:solidFill>
                    <a:srgbClr val="000000"/>
                  </a:solidFill>
                  <a:latin typeface="Segoe UI"/>
                  <a:cs typeface="Segoe UI"/>
                </a:rPr>
                <a:t>$5,295</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495300</xdr:colOff>
          <xdr:row>29</xdr:row>
          <xdr:rowOff>30480</xdr:rowOff>
        </xdr:from>
        <xdr:to>
          <xdr:col>1</xdr:col>
          <xdr:colOff>1569720</xdr:colOff>
          <xdr:row>29</xdr:row>
          <xdr:rowOff>350520</xdr:rowOff>
        </xdr:to>
        <xdr:sp macro="" textlink="">
          <xdr:nvSpPr>
            <xdr:cNvPr id="8202" name="Check Box 10" hidden="1">
              <a:extLst>
                <a:ext uri="{63B3BB69-23CF-44E3-9099-C40C66FF867C}">
                  <a14:compatExt spid="_x0000_s8202"/>
                </a:ext>
                <a:ext uri="{FF2B5EF4-FFF2-40B4-BE49-F238E27FC236}">
                  <a16:creationId xmlns:a16="http://schemas.microsoft.com/office/drawing/2014/main" id="{00000000-0008-0000-0100-00000A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en-CA" sz="800" b="0" i="0" u="none" strike="noStrike" baseline="0">
                  <a:solidFill>
                    <a:srgbClr val="000000"/>
                  </a:solidFill>
                  <a:latin typeface="Segoe UI"/>
                  <a:cs typeface="Segoe UI"/>
                </a:rPr>
                <a:t>$5,880</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4</xdr:col>
          <xdr:colOff>403860</xdr:colOff>
          <xdr:row>29</xdr:row>
          <xdr:rowOff>106680</xdr:rowOff>
        </xdr:from>
        <xdr:to>
          <xdr:col>4</xdr:col>
          <xdr:colOff>1059180</xdr:colOff>
          <xdr:row>29</xdr:row>
          <xdr:rowOff>350520</xdr:rowOff>
        </xdr:to>
        <xdr:sp macro="" textlink="">
          <xdr:nvSpPr>
            <xdr:cNvPr id="8203" name="Check Box 11" hidden="1">
              <a:extLst>
                <a:ext uri="{63B3BB69-23CF-44E3-9099-C40C66FF867C}">
                  <a14:compatExt spid="_x0000_s8203"/>
                </a:ext>
                <a:ext uri="{FF2B5EF4-FFF2-40B4-BE49-F238E27FC236}">
                  <a16:creationId xmlns:a16="http://schemas.microsoft.com/office/drawing/2014/main" id="{00000000-0008-0000-0100-00000B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en-CA" sz="800" b="0" i="0" u="none" strike="noStrike" baseline="0">
                  <a:solidFill>
                    <a:srgbClr val="000000"/>
                  </a:solidFill>
                  <a:latin typeface="Segoe UI"/>
                  <a:cs typeface="Segoe UI"/>
                </a:rPr>
                <a:t>$4,000</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510540</xdr:colOff>
          <xdr:row>45</xdr:row>
          <xdr:rowOff>198120</xdr:rowOff>
        </xdr:from>
        <xdr:to>
          <xdr:col>1</xdr:col>
          <xdr:colOff>1272540</xdr:colOff>
          <xdr:row>47</xdr:row>
          <xdr:rowOff>7620</xdr:rowOff>
        </xdr:to>
        <xdr:sp macro="" textlink="">
          <xdr:nvSpPr>
            <xdr:cNvPr id="8204" name="Check Box 12" hidden="1">
              <a:extLst>
                <a:ext uri="{63B3BB69-23CF-44E3-9099-C40C66FF867C}">
                  <a14:compatExt spid="_x0000_s8204"/>
                </a:ext>
                <a:ext uri="{FF2B5EF4-FFF2-40B4-BE49-F238E27FC236}">
                  <a16:creationId xmlns:a16="http://schemas.microsoft.com/office/drawing/2014/main" id="{00000000-0008-0000-0100-00000C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en-CA" sz="800" b="0" i="0" u="none" strike="noStrike" baseline="0">
                  <a:solidFill>
                    <a:srgbClr val="000000"/>
                  </a:solidFill>
                  <a:latin typeface="Segoe UI"/>
                  <a:cs typeface="Segoe UI"/>
                </a:rPr>
                <a:t>$15,500</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0</xdr:col>
          <xdr:colOff>114300</xdr:colOff>
          <xdr:row>54</xdr:row>
          <xdr:rowOff>693420</xdr:rowOff>
        </xdr:from>
        <xdr:to>
          <xdr:col>0</xdr:col>
          <xdr:colOff>2659380</xdr:colOff>
          <xdr:row>58</xdr:row>
          <xdr:rowOff>30480</xdr:rowOff>
        </xdr:to>
        <xdr:sp macro="" textlink="">
          <xdr:nvSpPr>
            <xdr:cNvPr id="8205" name="Check Box 13" hidden="1">
              <a:extLst>
                <a:ext uri="{63B3BB69-23CF-44E3-9099-C40C66FF867C}">
                  <a14:compatExt spid="_x0000_s8205"/>
                </a:ext>
                <a:ext uri="{FF2B5EF4-FFF2-40B4-BE49-F238E27FC236}">
                  <a16:creationId xmlns:a16="http://schemas.microsoft.com/office/drawing/2014/main" id="{00000000-0008-0000-0100-00000D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en-CA" sz="800" b="0" i="0" u="none" strike="noStrike" baseline="0">
                  <a:solidFill>
                    <a:srgbClr val="000000"/>
                  </a:solidFill>
                  <a:latin typeface="Segoe UI"/>
                  <a:cs typeface="Segoe UI"/>
                </a:rPr>
                <a:t>Use Default Maintenance Cost (1% of total initial cost) </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7</xdr:col>
          <xdr:colOff>137160</xdr:colOff>
          <xdr:row>29</xdr:row>
          <xdr:rowOff>182880</xdr:rowOff>
        </xdr:from>
        <xdr:to>
          <xdr:col>8</xdr:col>
          <xdr:colOff>106680</xdr:colOff>
          <xdr:row>29</xdr:row>
          <xdr:rowOff>449580</xdr:rowOff>
        </xdr:to>
        <xdr:sp macro="" textlink="">
          <xdr:nvSpPr>
            <xdr:cNvPr id="8207" name="Check Box 15" hidden="1">
              <a:extLst>
                <a:ext uri="{63B3BB69-23CF-44E3-9099-C40C66FF867C}">
                  <a14:compatExt spid="_x0000_s8207"/>
                </a:ext>
                <a:ext uri="{FF2B5EF4-FFF2-40B4-BE49-F238E27FC236}">
                  <a16:creationId xmlns:a16="http://schemas.microsoft.com/office/drawing/2014/main" id="{00000000-0008-0000-0100-00000F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en-CA" sz="800" b="0" i="0" u="none" strike="noStrike" baseline="0">
                  <a:solidFill>
                    <a:srgbClr val="000000"/>
                  </a:solidFill>
                  <a:latin typeface="Segoe UI"/>
                  <a:cs typeface="Segoe UI"/>
                </a:rPr>
                <a:t>$7,994</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6</xdr:col>
          <xdr:colOff>0</xdr:colOff>
          <xdr:row>38</xdr:row>
          <xdr:rowOff>60960</xdr:rowOff>
        </xdr:from>
        <xdr:to>
          <xdr:col>7</xdr:col>
          <xdr:colOff>121920</xdr:colOff>
          <xdr:row>38</xdr:row>
          <xdr:rowOff>327660</xdr:rowOff>
        </xdr:to>
        <xdr:sp macro="" textlink="">
          <xdr:nvSpPr>
            <xdr:cNvPr id="8208" name="Check Box 16" hidden="1">
              <a:extLst>
                <a:ext uri="{63B3BB69-23CF-44E3-9099-C40C66FF867C}">
                  <a14:compatExt spid="_x0000_s8208"/>
                </a:ext>
                <a:ext uri="{FF2B5EF4-FFF2-40B4-BE49-F238E27FC236}">
                  <a16:creationId xmlns:a16="http://schemas.microsoft.com/office/drawing/2014/main" id="{00000000-0008-0000-0100-000010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en-CA" sz="800" b="0" i="0" u="none" strike="noStrike" baseline="0">
                  <a:solidFill>
                    <a:srgbClr val="000000"/>
                  </a:solidFill>
                  <a:latin typeface="Segoe UI"/>
                  <a:cs typeface="Segoe UI"/>
                </a:rPr>
                <a:t>Use Default Maintenance Cost (1% of total initial cost) </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10</xdr:col>
          <xdr:colOff>137160</xdr:colOff>
          <xdr:row>29</xdr:row>
          <xdr:rowOff>182880</xdr:rowOff>
        </xdr:from>
        <xdr:to>
          <xdr:col>10</xdr:col>
          <xdr:colOff>906780</xdr:colOff>
          <xdr:row>29</xdr:row>
          <xdr:rowOff>449580</xdr:rowOff>
        </xdr:to>
        <xdr:sp macro="" textlink="">
          <xdr:nvSpPr>
            <xdr:cNvPr id="8209" name="Check Box 17" hidden="1">
              <a:extLst>
                <a:ext uri="{63B3BB69-23CF-44E3-9099-C40C66FF867C}">
                  <a14:compatExt spid="_x0000_s8209"/>
                </a:ext>
                <a:ext uri="{FF2B5EF4-FFF2-40B4-BE49-F238E27FC236}">
                  <a16:creationId xmlns:a16="http://schemas.microsoft.com/office/drawing/2014/main" id="{00000000-0008-0000-0100-000011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en-CA" sz="800" b="0" i="0" u="none" strike="noStrike" baseline="0">
                  <a:solidFill>
                    <a:srgbClr val="000000"/>
                  </a:solidFill>
                  <a:latin typeface="Segoe UI"/>
                  <a:cs typeface="Segoe UI"/>
                </a:rPr>
                <a:t>$6,000</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9</xdr:col>
          <xdr:colOff>22860</xdr:colOff>
          <xdr:row>38</xdr:row>
          <xdr:rowOff>68580</xdr:rowOff>
        </xdr:from>
        <xdr:to>
          <xdr:col>10</xdr:col>
          <xdr:colOff>297180</xdr:colOff>
          <xdr:row>38</xdr:row>
          <xdr:rowOff>327660</xdr:rowOff>
        </xdr:to>
        <xdr:sp macro="" textlink="">
          <xdr:nvSpPr>
            <xdr:cNvPr id="8210" name="Check Box 18" hidden="1">
              <a:extLst>
                <a:ext uri="{63B3BB69-23CF-44E3-9099-C40C66FF867C}">
                  <a14:compatExt spid="_x0000_s8210"/>
                </a:ext>
                <a:ext uri="{FF2B5EF4-FFF2-40B4-BE49-F238E27FC236}">
                  <a16:creationId xmlns:a16="http://schemas.microsoft.com/office/drawing/2014/main" id="{00000000-0008-0000-0100-000012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en-CA" sz="800" b="0" i="0" u="none" strike="noStrike" baseline="0">
                  <a:solidFill>
                    <a:srgbClr val="000000"/>
                  </a:solidFill>
                  <a:latin typeface="Segoe UI"/>
                  <a:cs typeface="Segoe UI"/>
                </a:rPr>
                <a:t>Use Default Maintenance Cost (1% of total initial cost) </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4</xdr:col>
          <xdr:colOff>472440</xdr:colOff>
          <xdr:row>45</xdr:row>
          <xdr:rowOff>213360</xdr:rowOff>
        </xdr:from>
        <xdr:to>
          <xdr:col>4</xdr:col>
          <xdr:colOff>1226820</xdr:colOff>
          <xdr:row>47</xdr:row>
          <xdr:rowOff>22860</xdr:rowOff>
        </xdr:to>
        <xdr:sp macro="" textlink="">
          <xdr:nvSpPr>
            <xdr:cNvPr id="8247" name="Check Box 55" hidden="1">
              <a:extLst>
                <a:ext uri="{63B3BB69-23CF-44E3-9099-C40C66FF867C}">
                  <a14:compatExt spid="_x0000_s8247"/>
                </a:ext>
                <a:ext uri="{FF2B5EF4-FFF2-40B4-BE49-F238E27FC236}">
                  <a16:creationId xmlns:a16="http://schemas.microsoft.com/office/drawing/2014/main" id="{00000000-0008-0000-0100-000037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en-CA" sz="800" b="0" i="0" u="none" strike="noStrike" baseline="0">
                  <a:solidFill>
                    <a:srgbClr val="000000"/>
                  </a:solidFill>
                  <a:latin typeface="Segoe UI"/>
                  <a:cs typeface="Segoe UI"/>
                </a:rPr>
                <a:t>$13,000</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3</xdr:col>
          <xdr:colOff>0</xdr:colOff>
          <xdr:row>54</xdr:row>
          <xdr:rowOff>670560</xdr:rowOff>
        </xdr:from>
        <xdr:to>
          <xdr:col>4</xdr:col>
          <xdr:colOff>22860</xdr:colOff>
          <xdr:row>56</xdr:row>
          <xdr:rowOff>0</xdr:rowOff>
        </xdr:to>
        <xdr:sp macro="" textlink="">
          <xdr:nvSpPr>
            <xdr:cNvPr id="8248" name="Check Box 56" hidden="1">
              <a:extLst>
                <a:ext uri="{63B3BB69-23CF-44E3-9099-C40C66FF867C}">
                  <a14:compatExt spid="_x0000_s8248"/>
                </a:ext>
                <a:ext uri="{FF2B5EF4-FFF2-40B4-BE49-F238E27FC236}">
                  <a16:creationId xmlns:a16="http://schemas.microsoft.com/office/drawing/2014/main" id="{00000000-0008-0000-0100-000038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en-CA" sz="800" b="0" i="0" u="none" strike="noStrike" baseline="0">
                  <a:solidFill>
                    <a:srgbClr val="000000"/>
                  </a:solidFill>
                  <a:latin typeface="Segoe UI"/>
                  <a:cs typeface="Segoe UI"/>
                </a:rPr>
                <a:t>Use Default Maintenance Cost 2% of total initial cost) </a:t>
              </a:r>
            </a:p>
          </xdr:txBody>
        </xdr:sp>
        <xdr:clientData fLocksWithSheet="0"/>
      </xdr:twoCellAnchor>
    </mc:Choice>
    <mc:Fallback/>
  </mc:AlternateContent>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8" Type="http://schemas.openxmlformats.org/officeDocument/2006/relationships/ctrlProp" Target="../ctrlProps/ctrlProp4.xml"/><Relationship Id="rId13" Type="http://schemas.openxmlformats.org/officeDocument/2006/relationships/ctrlProp" Target="../ctrlProps/ctrlProp9.xml"/><Relationship Id="rId3" Type="http://schemas.openxmlformats.org/officeDocument/2006/relationships/drawing" Target="../drawings/drawing1.xml"/><Relationship Id="rId7" Type="http://schemas.openxmlformats.org/officeDocument/2006/relationships/ctrlProp" Target="../ctrlProps/ctrlProp3.xml"/><Relationship Id="rId12" Type="http://schemas.openxmlformats.org/officeDocument/2006/relationships/ctrlProp" Target="../ctrlProps/ctrlProp8.xml"/><Relationship Id="rId17" Type="http://schemas.openxmlformats.org/officeDocument/2006/relationships/ctrlProp" Target="../ctrlProps/ctrlProp13.xml"/><Relationship Id="rId2" Type="http://schemas.openxmlformats.org/officeDocument/2006/relationships/printerSettings" Target="../printerSettings/printerSettings1.bin"/><Relationship Id="rId16" Type="http://schemas.openxmlformats.org/officeDocument/2006/relationships/ctrlProp" Target="../ctrlProps/ctrlProp12.xml"/><Relationship Id="rId1" Type="http://schemas.openxmlformats.org/officeDocument/2006/relationships/hyperlink" Target="https://www.agric.gov.ab.ca/app19/calc/livestock/waterreq_dataentry2.jsp" TargetMode="External"/><Relationship Id="rId6" Type="http://schemas.openxmlformats.org/officeDocument/2006/relationships/ctrlProp" Target="../ctrlProps/ctrlProp2.xml"/><Relationship Id="rId11" Type="http://schemas.openxmlformats.org/officeDocument/2006/relationships/ctrlProp" Target="../ctrlProps/ctrlProp7.xml"/><Relationship Id="rId5" Type="http://schemas.openxmlformats.org/officeDocument/2006/relationships/ctrlProp" Target="../ctrlProps/ctrlProp1.xml"/><Relationship Id="rId15" Type="http://schemas.openxmlformats.org/officeDocument/2006/relationships/ctrlProp" Target="../ctrlProps/ctrlProp11.xml"/><Relationship Id="rId10" Type="http://schemas.openxmlformats.org/officeDocument/2006/relationships/ctrlProp" Target="../ctrlProps/ctrlProp6.xml"/><Relationship Id="rId4" Type="http://schemas.openxmlformats.org/officeDocument/2006/relationships/vmlDrawing" Target="../drawings/vmlDrawing1.vml"/><Relationship Id="rId9" Type="http://schemas.openxmlformats.org/officeDocument/2006/relationships/ctrlProp" Target="../ctrlProps/ctrlProp5.xml"/><Relationship Id="rId14" Type="http://schemas.openxmlformats.org/officeDocument/2006/relationships/ctrlProp" Target="../ctrlProps/ctrlProp10.xml"/></Relationships>
</file>

<file path=xl/worksheets/_rels/sheet2.xml.rels><?xml version="1.0" encoding="UTF-8" standalone="yes"?>
<Relationships xmlns="http://schemas.openxmlformats.org/package/2006/relationships"><Relationship Id="rId8" Type="http://schemas.openxmlformats.org/officeDocument/2006/relationships/ctrlProp" Target="../ctrlProps/ctrlProp17.xml"/><Relationship Id="rId13" Type="http://schemas.openxmlformats.org/officeDocument/2006/relationships/ctrlProp" Target="../ctrlProps/ctrlProp22.xml"/><Relationship Id="rId18" Type="http://schemas.openxmlformats.org/officeDocument/2006/relationships/ctrlProp" Target="../ctrlProps/ctrlProp27.xml"/><Relationship Id="rId3" Type="http://schemas.openxmlformats.org/officeDocument/2006/relationships/drawing" Target="../drawings/drawing2.xml"/><Relationship Id="rId21" Type="http://schemas.openxmlformats.org/officeDocument/2006/relationships/ctrlProp" Target="../ctrlProps/ctrlProp30.xml"/><Relationship Id="rId7" Type="http://schemas.openxmlformats.org/officeDocument/2006/relationships/ctrlProp" Target="../ctrlProps/ctrlProp16.xml"/><Relationship Id="rId12" Type="http://schemas.openxmlformats.org/officeDocument/2006/relationships/ctrlProp" Target="../ctrlProps/ctrlProp21.xml"/><Relationship Id="rId17" Type="http://schemas.openxmlformats.org/officeDocument/2006/relationships/ctrlProp" Target="../ctrlProps/ctrlProp26.xml"/><Relationship Id="rId2" Type="http://schemas.openxmlformats.org/officeDocument/2006/relationships/printerSettings" Target="../printerSettings/printerSettings2.bin"/><Relationship Id="rId16" Type="http://schemas.openxmlformats.org/officeDocument/2006/relationships/ctrlProp" Target="../ctrlProps/ctrlProp25.xml"/><Relationship Id="rId20" Type="http://schemas.openxmlformats.org/officeDocument/2006/relationships/ctrlProp" Target="../ctrlProps/ctrlProp29.xml"/><Relationship Id="rId1" Type="http://schemas.openxmlformats.org/officeDocument/2006/relationships/hyperlink" Target="https://www.agric.gov.ab.ca/app19/calc/livestock/waterreq_dataentry2.jsp" TargetMode="External"/><Relationship Id="rId6" Type="http://schemas.openxmlformats.org/officeDocument/2006/relationships/ctrlProp" Target="../ctrlProps/ctrlProp15.xml"/><Relationship Id="rId11" Type="http://schemas.openxmlformats.org/officeDocument/2006/relationships/ctrlProp" Target="../ctrlProps/ctrlProp20.xml"/><Relationship Id="rId5" Type="http://schemas.openxmlformats.org/officeDocument/2006/relationships/ctrlProp" Target="../ctrlProps/ctrlProp14.xml"/><Relationship Id="rId15" Type="http://schemas.openxmlformats.org/officeDocument/2006/relationships/ctrlProp" Target="../ctrlProps/ctrlProp24.xml"/><Relationship Id="rId10" Type="http://schemas.openxmlformats.org/officeDocument/2006/relationships/ctrlProp" Target="../ctrlProps/ctrlProp19.xml"/><Relationship Id="rId19" Type="http://schemas.openxmlformats.org/officeDocument/2006/relationships/ctrlProp" Target="../ctrlProps/ctrlProp28.xml"/><Relationship Id="rId4" Type="http://schemas.openxmlformats.org/officeDocument/2006/relationships/vmlDrawing" Target="../drawings/vmlDrawing2.vml"/><Relationship Id="rId9" Type="http://schemas.openxmlformats.org/officeDocument/2006/relationships/ctrlProp" Target="../ctrlProps/ctrlProp18.xml"/><Relationship Id="rId14" Type="http://schemas.openxmlformats.org/officeDocument/2006/relationships/ctrlProp" Target="../ctrlProps/ctrlProp23.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56DD4F3-C202-46AE-B113-989B92F21CFD}">
  <sheetPr codeName="Sheet1"/>
  <dimension ref="A3:AC99"/>
  <sheetViews>
    <sheetView view="pageBreakPreview" topLeftCell="A52" zoomScaleNormal="100" zoomScaleSheetLayoutView="100" workbookViewId="0">
      <selection activeCell="G65" sqref="G65"/>
    </sheetView>
  </sheetViews>
  <sheetFormatPr defaultColWidth="8.7109375" defaultRowHeight="14.45"/>
  <cols>
    <col min="1" max="1" width="35.28515625" style="4" customWidth="1"/>
    <col min="2" max="2" width="25" style="4" customWidth="1"/>
    <col min="3" max="3" width="26" style="4" customWidth="1"/>
    <col min="4" max="4" width="36.7109375" style="4" customWidth="1"/>
    <col min="5" max="5" width="16.7109375" style="4" customWidth="1"/>
    <col min="6" max="6" width="21.5703125" style="4" customWidth="1"/>
    <col min="7" max="7" width="37.28515625" style="34" customWidth="1"/>
    <col min="8" max="8" width="14.5703125" style="4" customWidth="1"/>
    <col min="9" max="9" width="21.28515625" style="4" customWidth="1"/>
    <col min="10" max="10" width="38.42578125" style="4" hidden="1" customWidth="1"/>
    <col min="11" max="11" width="11.7109375" style="4" hidden="1" customWidth="1"/>
    <col min="12" max="12" width="17.28515625" style="4" hidden="1" customWidth="1"/>
    <col min="13" max="13" width="8.7109375" style="4" hidden="1" customWidth="1"/>
    <col min="14" max="18" width="8.7109375" style="4"/>
    <col min="19" max="19" width="50" style="4" customWidth="1"/>
    <col min="20" max="20" width="24.28515625" style="4" customWidth="1"/>
    <col min="21" max="21" width="32.42578125" style="4" customWidth="1"/>
    <col min="22" max="22" width="20.28515625" style="4" customWidth="1"/>
    <col min="23" max="23" width="54.5703125" style="4" customWidth="1"/>
    <col min="24" max="24" width="53.7109375" style="4" customWidth="1"/>
    <col min="25" max="25" width="8.7109375" style="4"/>
    <col min="26" max="26" width="21.5703125" style="4" customWidth="1"/>
    <col min="27" max="27" width="27.7109375" style="4" customWidth="1"/>
    <col min="28" max="30" width="8.7109375" style="4"/>
    <col min="31" max="31" width="32.7109375" style="4" customWidth="1"/>
    <col min="32" max="32" width="31.5703125" style="4" customWidth="1"/>
    <col min="33" max="16384" width="8.7109375" style="4"/>
  </cols>
  <sheetData>
    <row r="3" spans="1:26" ht="23.45">
      <c r="A3" s="136"/>
      <c r="B3" s="114" t="s">
        <v>0</v>
      </c>
      <c r="C3" s="114"/>
      <c r="D3" s="114"/>
      <c r="E3" s="136"/>
      <c r="F3"/>
      <c r="G3" s="115"/>
      <c r="H3" s="136"/>
      <c r="I3" s="136"/>
      <c r="J3" s="136"/>
      <c r="K3" s="136"/>
      <c r="L3" s="136"/>
      <c r="M3" s="136"/>
      <c r="N3" s="136"/>
      <c r="O3" s="136"/>
      <c r="P3" s="136"/>
      <c r="Q3" s="136"/>
      <c r="R3" s="136"/>
      <c r="S3" s="136"/>
      <c r="T3" s="136"/>
      <c r="U3" s="136"/>
      <c r="V3" s="136"/>
      <c r="W3" s="136"/>
      <c r="X3" s="136"/>
      <c r="Y3" s="136"/>
      <c r="Z3" s="136"/>
    </row>
    <row r="4" spans="1:26">
      <c r="A4" s="136"/>
      <c r="B4" t="s">
        <v>1</v>
      </c>
      <c r="C4" s="137"/>
      <c r="D4" s="136"/>
      <c r="E4" s="136"/>
      <c r="F4"/>
      <c r="G4" s="115"/>
      <c r="H4" s="136"/>
      <c r="I4" s="136"/>
      <c r="J4" s="136"/>
      <c r="K4" s="136"/>
      <c r="L4" s="136"/>
      <c r="M4" s="136"/>
      <c r="N4" s="136"/>
      <c r="O4" s="136"/>
      <c r="P4" s="136"/>
      <c r="Q4" s="136"/>
      <c r="R4" s="136"/>
      <c r="S4" s="136"/>
      <c r="T4" s="136"/>
      <c r="U4" s="136"/>
      <c r="V4" s="136"/>
      <c r="W4" s="136"/>
      <c r="X4" s="136"/>
      <c r="Y4" s="136"/>
      <c r="Z4" s="136"/>
    </row>
    <row r="6" spans="1:26" ht="20.25" customHeight="1">
      <c r="A6" s="30" t="s">
        <v>2</v>
      </c>
      <c r="B6" s="18"/>
      <c r="C6" s="18"/>
      <c r="D6" s="20"/>
      <c r="E6" s="20"/>
      <c r="F6" s="20"/>
      <c r="G6" s="107"/>
      <c r="H6" s="136"/>
      <c r="I6" s="136"/>
      <c r="J6" s="136"/>
      <c r="K6" s="136"/>
      <c r="L6" s="136"/>
      <c r="M6" s="136"/>
      <c r="N6" s="136"/>
      <c r="O6" s="136"/>
      <c r="P6" s="136"/>
      <c r="Q6" s="136"/>
      <c r="R6" s="136"/>
      <c r="S6" s="136"/>
      <c r="T6" s="136"/>
      <c r="U6" s="136"/>
      <c r="V6" s="136"/>
      <c r="W6" s="136"/>
      <c r="X6" s="136"/>
      <c r="Y6" s="136"/>
      <c r="Z6" s="136"/>
    </row>
    <row r="7" spans="1:26" ht="66.75" customHeight="1">
      <c r="A7" s="214" t="s">
        <v>3</v>
      </c>
      <c r="B7" s="214"/>
      <c r="C7" s="138">
        <v>12</v>
      </c>
      <c r="D7" s="106" t="s">
        <v>4</v>
      </c>
      <c r="E7" s="105"/>
      <c r="F7" s="136"/>
      <c r="G7" s="104"/>
      <c r="H7" s="136"/>
      <c r="I7" s="136"/>
      <c r="J7" s="136"/>
      <c r="K7" s="136"/>
      <c r="L7" s="136"/>
      <c r="M7" s="136"/>
      <c r="N7" s="136"/>
      <c r="O7" s="136"/>
      <c r="P7" s="136"/>
      <c r="Q7" s="136"/>
      <c r="R7" s="136"/>
      <c r="S7" s="136"/>
      <c r="T7" s="136"/>
      <c r="U7" s="136"/>
      <c r="V7" s="136"/>
      <c r="W7" s="136"/>
      <c r="X7" s="136"/>
      <c r="Y7" s="14"/>
      <c r="Z7" s="14"/>
    </row>
    <row r="8" spans="1:26" ht="29.25" customHeight="1">
      <c r="A8" s="215" t="s">
        <v>5</v>
      </c>
      <c r="B8" s="216"/>
      <c r="C8" s="139">
        <v>100</v>
      </c>
      <c r="D8" s="140"/>
      <c r="E8" s="136"/>
      <c r="F8" s="136"/>
      <c r="H8" s="136"/>
      <c r="I8" s="136"/>
      <c r="J8" s="136"/>
      <c r="K8" s="136"/>
      <c r="L8" s="136"/>
      <c r="M8" s="136"/>
      <c r="N8" s="136"/>
      <c r="O8" s="136"/>
      <c r="P8" s="136"/>
      <c r="Q8" s="136"/>
      <c r="R8" s="136"/>
      <c r="S8" s="136"/>
      <c r="T8" s="136"/>
      <c r="U8" s="136"/>
      <c r="V8" s="136"/>
      <c r="W8" s="136"/>
      <c r="X8" s="136"/>
      <c r="Y8" s="14"/>
      <c r="Z8" s="15"/>
    </row>
    <row r="9" spans="1:26" ht="29.25" customHeight="1">
      <c r="A9" s="219" t="s">
        <v>6</v>
      </c>
      <c r="B9" s="220"/>
      <c r="C9" s="141">
        <f>C7*C8</f>
        <v>1200</v>
      </c>
      <c r="D9" s="142"/>
      <c r="E9" s="136"/>
      <c r="F9" s="136"/>
      <c r="H9" s="136"/>
      <c r="I9" s="136"/>
      <c r="J9" s="136"/>
      <c r="K9" s="136"/>
      <c r="L9" s="136"/>
      <c r="M9" s="136"/>
      <c r="N9" s="136"/>
      <c r="O9" s="136"/>
      <c r="P9" s="136"/>
      <c r="Q9" s="136"/>
      <c r="R9" s="136"/>
      <c r="S9" s="136"/>
      <c r="T9" s="136"/>
      <c r="U9" s="136"/>
      <c r="V9" s="136"/>
      <c r="W9" s="136"/>
      <c r="X9" s="136"/>
      <c r="Y9" s="14"/>
      <c r="Z9" s="15"/>
    </row>
    <row r="10" spans="1:26" ht="31.5" customHeight="1" thickBot="1">
      <c r="A10" s="221" t="s">
        <v>7</v>
      </c>
      <c r="B10" s="221"/>
      <c r="C10" s="143">
        <v>3.75</v>
      </c>
      <c r="D10" s="144"/>
      <c r="E10" s="136"/>
      <c r="F10" s="136"/>
      <c r="H10" s="136"/>
      <c r="I10" s="136"/>
      <c r="J10" s="136"/>
      <c r="K10" s="136"/>
      <c r="L10" s="136"/>
      <c r="M10" s="136"/>
      <c r="N10" s="136"/>
      <c r="O10" s="136"/>
      <c r="P10" s="136"/>
      <c r="Q10" s="136"/>
      <c r="R10" s="136"/>
      <c r="S10" s="136"/>
      <c r="T10" s="136"/>
      <c r="U10" s="136"/>
      <c r="V10" s="136"/>
      <c r="W10" s="136"/>
      <c r="X10" s="136"/>
      <c r="Y10" s="14"/>
      <c r="Z10" s="14"/>
    </row>
    <row r="11" spans="1:26" ht="15" customHeight="1" thickTop="1">
      <c r="A11" s="36"/>
      <c r="B11" s="145"/>
      <c r="C11" s="144"/>
      <c r="D11" s="142"/>
      <c r="E11" s="136"/>
      <c r="F11" s="136"/>
      <c r="H11" s="136"/>
      <c r="I11" s="136"/>
      <c r="J11" s="136"/>
      <c r="K11" s="136"/>
      <c r="L11" s="136"/>
      <c r="M11" s="136"/>
      <c r="N11" s="136"/>
      <c r="O11" s="136"/>
      <c r="P11" s="136"/>
      <c r="Q11" s="136"/>
      <c r="R11" s="136"/>
      <c r="S11" s="136"/>
      <c r="T11" s="136"/>
      <c r="U11" s="136"/>
      <c r="V11" s="136"/>
      <c r="W11" s="136"/>
      <c r="X11" s="136"/>
      <c r="Y11" s="14"/>
      <c r="Z11" s="15"/>
    </row>
    <row r="12" spans="1:26" ht="21" customHeight="1">
      <c r="A12" s="222" t="s">
        <v>8</v>
      </c>
      <c r="B12" s="222"/>
      <c r="C12" s="222"/>
      <c r="D12" s="222"/>
      <c r="E12" s="136"/>
      <c r="F12" s="136"/>
      <c r="H12" s="136"/>
      <c r="I12" s="136"/>
      <c r="J12" s="136"/>
      <c r="K12" s="136"/>
      <c r="L12" s="136"/>
      <c r="M12" s="136"/>
      <c r="N12" s="136"/>
      <c r="O12" s="136"/>
      <c r="P12" s="136"/>
      <c r="Q12" s="136"/>
      <c r="R12" s="136"/>
      <c r="S12" s="136"/>
      <c r="T12" s="136"/>
      <c r="U12" s="136"/>
      <c r="V12" s="136"/>
      <c r="W12" s="136"/>
      <c r="X12" s="136"/>
      <c r="Y12" s="14"/>
      <c r="Z12" s="15"/>
    </row>
    <row r="13" spans="1:26" ht="21" customHeight="1">
      <c r="A13" s="225" t="s">
        <v>9</v>
      </c>
      <c r="B13" s="225"/>
      <c r="C13" s="225"/>
      <c r="D13" s="225"/>
      <c r="E13" s="52"/>
      <c r="F13" s="52"/>
      <c r="H13" s="136"/>
      <c r="I13" s="136"/>
      <c r="J13" s="136"/>
      <c r="K13" s="136"/>
      <c r="L13" s="136"/>
      <c r="M13" s="136"/>
      <c r="N13" s="136"/>
      <c r="O13" s="136"/>
      <c r="P13" s="136"/>
      <c r="Q13" s="136"/>
      <c r="R13" s="136"/>
      <c r="S13" s="136"/>
      <c r="T13" s="136"/>
      <c r="U13" s="136"/>
      <c r="V13" s="136"/>
      <c r="W13" s="136"/>
      <c r="X13" s="136"/>
      <c r="Y13" s="14"/>
      <c r="Z13" s="15"/>
    </row>
    <row r="14" spans="1:26" ht="52.15" customHeight="1">
      <c r="A14" s="217" t="s">
        <v>10</v>
      </c>
      <c r="B14" s="218"/>
      <c r="C14" s="41"/>
      <c r="D14" s="71" t="s">
        <v>11</v>
      </c>
      <c r="E14" s="136"/>
      <c r="F14" s="136"/>
      <c r="H14" s="136"/>
      <c r="I14" s="136"/>
      <c r="J14" s="195" t="b">
        <v>1</v>
      </c>
      <c r="K14" s="136"/>
      <c r="L14" s="136"/>
      <c r="M14" s="136"/>
      <c r="N14" s="136"/>
      <c r="O14" s="136"/>
      <c r="P14" s="136"/>
      <c r="Q14" s="136"/>
      <c r="R14" s="136"/>
      <c r="S14" s="136"/>
      <c r="T14" s="136"/>
      <c r="U14" s="136"/>
      <c r="V14" s="136"/>
      <c r="W14" s="136"/>
      <c r="X14" s="136"/>
      <c r="Y14" s="14"/>
      <c r="Z14" s="14"/>
    </row>
    <row r="15" spans="1:26" ht="45" customHeight="1" thickBot="1">
      <c r="A15" s="223" t="s">
        <v>12</v>
      </c>
      <c r="B15" s="223"/>
      <c r="C15" s="146"/>
      <c r="D15" s="147">
        <v>15000</v>
      </c>
      <c r="E15" s="136"/>
      <c r="F15" s="136"/>
      <c r="H15" s="136"/>
      <c r="I15" s="136"/>
      <c r="J15" s="104" t="b">
        <v>1</v>
      </c>
      <c r="K15" s="136"/>
      <c r="L15" s="136"/>
      <c r="M15" s="136"/>
      <c r="N15" s="136"/>
      <c r="O15" s="136"/>
      <c r="P15" s="136"/>
      <c r="Q15" s="136"/>
      <c r="R15" s="136"/>
      <c r="S15" s="136"/>
      <c r="T15" s="136"/>
      <c r="U15" s="136"/>
      <c r="V15" s="136"/>
      <c r="W15" s="136"/>
      <c r="X15" s="136"/>
      <c r="Y15" s="14"/>
      <c r="Z15" s="14"/>
    </row>
    <row r="16" spans="1:26" ht="6.75" customHeight="1" thickTop="1">
      <c r="A16" s="36"/>
      <c r="B16" s="36"/>
      <c r="C16" s="39"/>
      <c r="D16" s="148"/>
      <c r="E16" s="136"/>
      <c r="F16" s="136"/>
      <c r="H16" s="136"/>
      <c r="I16" s="136"/>
      <c r="J16" s="34"/>
      <c r="K16" s="136"/>
      <c r="L16" s="136"/>
      <c r="M16" s="136"/>
      <c r="N16" s="136"/>
      <c r="O16" s="136"/>
      <c r="P16" s="136"/>
      <c r="Q16" s="136"/>
      <c r="R16" s="136"/>
      <c r="S16" s="136"/>
      <c r="T16" s="136"/>
      <c r="U16" s="136"/>
      <c r="V16" s="136"/>
      <c r="W16" s="136"/>
      <c r="X16" s="136"/>
      <c r="Y16" s="14"/>
      <c r="Z16" s="14"/>
    </row>
    <row r="17" spans="1:26" ht="18" customHeight="1">
      <c r="A17" s="226" t="s">
        <v>13</v>
      </c>
      <c r="B17" s="226"/>
      <c r="C17" s="226"/>
      <c r="D17" s="226"/>
      <c r="E17" s="136"/>
      <c r="F17" s="136"/>
      <c r="H17" s="136"/>
      <c r="I17" s="136"/>
      <c r="J17" s="34"/>
      <c r="K17" s="136"/>
      <c r="L17" s="136"/>
      <c r="M17" s="136"/>
      <c r="N17" s="136"/>
      <c r="O17" s="136"/>
      <c r="P17" s="136"/>
      <c r="Q17" s="136"/>
      <c r="R17" s="136"/>
      <c r="S17" s="136"/>
      <c r="T17" s="136"/>
      <c r="U17" s="136"/>
      <c r="V17" s="136"/>
      <c r="W17" s="136"/>
      <c r="X17" s="136"/>
      <c r="Y17" s="14"/>
      <c r="Z17" s="14"/>
    </row>
    <row r="18" spans="1:26" ht="55.9" customHeight="1">
      <c r="A18" s="224" t="s">
        <v>14</v>
      </c>
      <c r="B18" s="224"/>
      <c r="C18" s="41"/>
      <c r="D18" s="148">
        <v>1750</v>
      </c>
      <c r="E18" s="136"/>
      <c r="F18" s="136"/>
      <c r="H18" s="136"/>
      <c r="I18" s="136"/>
      <c r="J18" s="104" t="b">
        <v>1</v>
      </c>
      <c r="K18" s="136"/>
      <c r="L18" s="136"/>
      <c r="M18" s="136"/>
      <c r="N18" s="136"/>
      <c r="O18" s="136"/>
      <c r="P18" s="136"/>
      <c r="Q18" s="136"/>
      <c r="R18" s="136"/>
      <c r="S18" s="136"/>
      <c r="T18" s="136"/>
      <c r="U18" s="136"/>
      <c r="V18" s="136"/>
      <c r="W18" s="136"/>
      <c r="X18" s="136"/>
      <c r="Y18" s="14"/>
      <c r="Z18" s="14"/>
    </row>
    <row r="19" spans="1:26" ht="9" customHeight="1">
      <c r="A19" s="36"/>
      <c r="B19" s="36"/>
      <c r="C19" s="39"/>
      <c r="D19" s="148"/>
      <c r="E19" s="136"/>
      <c r="F19" s="136"/>
      <c r="H19" s="136"/>
      <c r="I19" s="136"/>
      <c r="J19" s="34"/>
      <c r="K19" s="136"/>
      <c r="L19" s="136"/>
      <c r="M19" s="136"/>
      <c r="N19" s="136"/>
      <c r="O19" s="136"/>
      <c r="P19" s="136"/>
      <c r="Q19" s="136"/>
      <c r="R19" s="136"/>
      <c r="S19" s="136"/>
      <c r="T19" s="136"/>
      <c r="U19" s="136"/>
      <c r="V19" s="136"/>
      <c r="W19" s="136"/>
      <c r="X19" s="136"/>
      <c r="Y19" s="14"/>
      <c r="Z19" s="14"/>
    </row>
    <row r="20" spans="1:26" ht="22.5" customHeight="1">
      <c r="A20" s="225" t="s">
        <v>15</v>
      </c>
      <c r="B20" s="225"/>
      <c r="C20" s="225"/>
      <c r="D20" s="225"/>
      <c r="E20" s="34"/>
      <c r="F20" s="136"/>
      <c r="H20" s="136"/>
      <c r="I20" s="136"/>
      <c r="J20" s="34"/>
      <c r="K20" s="136"/>
      <c r="L20" s="136"/>
      <c r="M20" s="136"/>
      <c r="N20" s="136"/>
      <c r="O20" s="136"/>
      <c r="P20" s="136"/>
      <c r="Q20" s="136"/>
      <c r="R20" s="136"/>
      <c r="S20" s="136"/>
      <c r="T20" s="136"/>
      <c r="U20" s="136"/>
      <c r="V20" s="136"/>
      <c r="W20" s="136"/>
      <c r="X20" s="136"/>
      <c r="Y20" s="14"/>
      <c r="Z20" s="14"/>
    </row>
    <row r="21" spans="1:26" ht="17.100000000000001" customHeight="1">
      <c r="A21" s="230" t="s">
        <v>16</v>
      </c>
      <c r="B21" s="231"/>
      <c r="C21" s="231"/>
      <c r="D21" s="231"/>
      <c r="E21" s="34"/>
      <c r="F21" s="136"/>
      <c r="H21" s="136"/>
      <c r="I21" s="136"/>
      <c r="J21" s="34"/>
      <c r="K21" s="136"/>
      <c r="L21" s="136"/>
      <c r="M21" s="136"/>
      <c r="N21" s="136"/>
      <c r="O21" s="136"/>
      <c r="P21" s="136"/>
      <c r="Q21" s="136"/>
      <c r="R21" s="136"/>
      <c r="S21" s="136"/>
      <c r="T21" s="136"/>
      <c r="U21" s="136"/>
      <c r="V21" s="136"/>
      <c r="W21" s="136"/>
      <c r="X21" s="136"/>
      <c r="Y21" s="14"/>
      <c r="Z21" s="14"/>
    </row>
    <row r="22" spans="1:26" ht="33" customHeight="1">
      <c r="A22" s="227" t="s">
        <v>17</v>
      </c>
      <c r="B22" s="227"/>
      <c r="C22" s="149"/>
      <c r="D22" s="71" t="s">
        <v>18</v>
      </c>
      <c r="E22"/>
      <c r="F22" s="136"/>
      <c r="H22" s="136"/>
      <c r="I22" s="136"/>
      <c r="J22" s="195" t="b">
        <v>1</v>
      </c>
      <c r="K22" s="136"/>
      <c r="L22" s="136"/>
      <c r="M22" s="136"/>
      <c r="N22" s="136"/>
      <c r="O22" s="136"/>
      <c r="P22" s="136"/>
      <c r="Q22" s="136"/>
      <c r="R22" s="136"/>
      <c r="S22" s="136"/>
      <c r="T22" s="136"/>
      <c r="U22" s="136"/>
      <c r="V22" s="136"/>
      <c r="W22" s="136"/>
      <c r="X22" s="136"/>
      <c r="Y22" s="14"/>
      <c r="Z22" s="14"/>
    </row>
    <row r="23" spans="1:26" ht="59.25" customHeight="1" thickBot="1">
      <c r="A23" s="219" t="s">
        <v>19</v>
      </c>
      <c r="B23" s="219"/>
      <c r="C23" s="150"/>
      <c r="D23" s="193">
        <v>2750</v>
      </c>
      <c r="E23" s="136"/>
      <c r="F23" s="136"/>
      <c r="H23" s="136"/>
      <c r="I23" s="136"/>
      <c r="J23" s="195" t="b">
        <v>1</v>
      </c>
      <c r="K23" s="136"/>
      <c r="L23" s="136"/>
      <c r="M23" s="136"/>
      <c r="N23" s="136"/>
      <c r="O23" s="136"/>
      <c r="P23" s="136"/>
      <c r="Q23" s="136"/>
      <c r="R23" s="136"/>
      <c r="S23" s="136"/>
      <c r="T23" s="136"/>
      <c r="U23" s="136"/>
      <c r="V23" s="136"/>
      <c r="W23" s="136"/>
      <c r="X23" s="136"/>
      <c r="Y23" s="14"/>
      <c r="Z23" s="14"/>
    </row>
    <row r="24" spans="1:26" ht="18" customHeight="1" thickTop="1">
      <c r="A24" s="40"/>
      <c r="B24" s="40"/>
      <c r="C24" s="151"/>
      <c r="D24" s="39"/>
      <c r="E24" s="136"/>
      <c r="F24" s="136"/>
      <c r="G24" s="108"/>
      <c r="H24" s="136"/>
      <c r="I24" s="136"/>
      <c r="J24" s="136"/>
      <c r="K24" s="136"/>
      <c r="L24" s="136"/>
      <c r="M24" s="136"/>
      <c r="N24" s="136"/>
      <c r="O24" s="136"/>
      <c r="P24" s="136"/>
      <c r="Q24" s="136"/>
      <c r="R24" s="136"/>
      <c r="S24" s="136"/>
      <c r="T24" s="136"/>
      <c r="U24" s="136"/>
      <c r="V24" s="136"/>
      <c r="W24" s="136"/>
      <c r="X24" s="136"/>
      <c r="Y24" s="14"/>
      <c r="Z24" s="14"/>
    </row>
    <row r="25" spans="1:26" s="35" customFormat="1" ht="18">
      <c r="A25" s="213" t="s">
        <v>20</v>
      </c>
      <c r="B25" s="213"/>
      <c r="C25" s="213"/>
      <c r="D25" s="213"/>
      <c r="E25" s="213"/>
      <c r="F25" s="213"/>
      <c r="G25" s="129"/>
      <c r="H25" s="130"/>
      <c r="I25" s="130"/>
      <c r="J25" s="130"/>
      <c r="K25" s="130"/>
      <c r="L25" s="130"/>
      <c r="M25" s="102"/>
      <c r="N25" s="102"/>
      <c r="O25" s="102"/>
      <c r="P25" s="102"/>
      <c r="Q25" s="102"/>
    </row>
    <row r="26" spans="1:26" s="35" customFormat="1" ht="96" customHeight="1">
      <c r="A26" s="229" t="s">
        <v>21</v>
      </c>
      <c r="B26" s="204"/>
      <c r="C26" s="204"/>
      <c r="D26" s="204"/>
      <c r="E26" s="204"/>
      <c r="F26" s="204"/>
      <c r="G26" s="131"/>
      <c r="H26" s="131"/>
      <c r="I26" s="131"/>
      <c r="J26" s="174" t="s">
        <v>22</v>
      </c>
      <c r="K26" s="172"/>
      <c r="L26" s="172"/>
      <c r="M26" s="173"/>
      <c r="N26" s="102"/>
      <c r="O26" s="102"/>
      <c r="P26" s="102"/>
      <c r="Q26" s="102"/>
    </row>
    <row r="27" spans="1:26" s="35" customFormat="1" ht="28.9" customHeight="1">
      <c r="A27" s="205" t="s">
        <v>23</v>
      </c>
      <c r="B27" s="205"/>
      <c r="C27" s="205"/>
      <c r="D27" s="205"/>
      <c r="E27" s="205"/>
      <c r="F27" s="205"/>
      <c r="I27" s="131"/>
      <c r="J27" s="184" t="s">
        <v>24</v>
      </c>
      <c r="K27" s="185"/>
      <c r="L27" s="185"/>
      <c r="M27" s="103"/>
      <c r="N27" s="102"/>
      <c r="O27" s="102"/>
      <c r="P27" s="102"/>
      <c r="Q27" s="102"/>
    </row>
    <row r="28" spans="1:26" s="35" customFormat="1" ht="18">
      <c r="A28" s="232" t="s">
        <v>25</v>
      </c>
      <c r="B28" s="233"/>
      <c r="C28" s="234"/>
      <c r="D28" s="209" t="s">
        <v>26</v>
      </c>
      <c r="E28" s="210"/>
      <c r="F28" s="211"/>
      <c r="J28" s="168" t="s">
        <v>25</v>
      </c>
      <c r="K28" s="169"/>
      <c r="L28" s="182" t="s">
        <v>27</v>
      </c>
      <c r="Q28" s="102"/>
    </row>
    <row r="29" spans="1:26" s="35" customFormat="1" ht="18">
      <c r="A29" s="112"/>
      <c r="B29" s="37" t="s">
        <v>28</v>
      </c>
      <c r="C29" s="64" t="s">
        <v>29</v>
      </c>
      <c r="D29" s="57"/>
      <c r="E29" s="37" t="s">
        <v>28</v>
      </c>
      <c r="F29" s="64" t="s">
        <v>29</v>
      </c>
      <c r="J29" s="168" t="s">
        <v>30</v>
      </c>
      <c r="K29" s="170" t="s">
        <v>31</v>
      </c>
      <c r="L29" s="183" t="s">
        <v>30</v>
      </c>
      <c r="M29" s="168" t="s">
        <v>31</v>
      </c>
      <c r="Q29" s="102"/>
    </row>
    <row r="30" spans="1:26" s="35" customFormat="1" ht="46.5" customHeight="1">
      <c r="A30" s="228" t="s">
        <v>32</v>
      </c>
      <c r="B30" s="200"/>
      <c r="C30" s="83">
        <v>1</v>
      </c>
      <c r="D30" s="228" t="s">
        <v>33</v>
      </c>
      <c r="E30" s="181"/>
      <c r="F30" s="83">
        <v>1</v>
      </c>
      <c r="J30" s="168">
        <f>IF(A40=TRUE,5880,B31)</f>
        <v>5500</v>
      </c>
      <c r="K30" s="168">
        <f>IF(A40=TRUE,C30,C31)</f>
        <v>1</v>
      </c>
      <c r="L30" s="183">
        <f>IF(D40=TRUE,4000,E31)</f>
        <v>3500</v>
      </c>
      <c r="M30" s="168">
        <f>IF(D40=TRUE,F30,F31)</f>
        <v>1</v>
      </c>
      <c r="Q30" s="102"/>
    </row>
    <row r="31" spans="1:26" s="35" customFormat="1" ht="52.9" customHeight="1">
      <c r="A31" s="228"/>
      <c r="B31" s="80">
        <v>5500</v>
      </c>
      <c r="C31" s="85">
        <v>1</v>
      </c>
      <c r="D31" s="228"/>
      <c r="E31" s="80">
        <v>3500</v>
      </c>
      <c r="F31" s="85">
        <v>1</v>
      </c>
      <c r="J31" s="168"/>
      <c r="K31" s="168"/>
      <c r="L31" s="183"/>
      <c r="M31" s="168"/>
      <c r="Q31" s="102"/>
    </row>
    <row r="32" spans="1:26" s="35" customFormat="1" ht="18">
      <c r="A32" s="73" t="s">
        <v>9</v>
      </c>
      <c r="B32" s="62">
        <f>IF(J15=TRUE,10000,D15)</f>
        <v>10000</v>
      </c>
      <c r="C32" s="189">
        <v>1</v>
      </c>
      <c r="D32" s="60" t="s">
        <v>9</v>
      </c>
      <c r="E32" s="62">
        <f>IF(J15=TRUE,10000,D15)</f>
        <v>10000</v>
      </c>
      <c r="F32" s="189">
        <v>1</v>
      </c>
      <c r="J32" s="168">
        <f>IF(J14=FALSE,0,IF(J15=FALSE,D15,10000))</f>
        <v>10000</v>
      </c>
      <c r="K32" s="168">
        <f>IF(J14=FALSE,0,C32)</f>
        <v>1</v>
      </c>
      <c r="L32" s="183">
        <f>IF(J14=FALSE,0,IF(J15=FALSE,D15,10000))</f>
        <v>10000</v>
      </c>
      <c r="M32" s="168">
        <f>IF(J14=FALSE,0,F32)</f>
        <v>1</v>
      </c>
      <c r="Q32" s="102"/>
    </row>
    <row r="33" spans="1:29" s="35" customFormat="1" ht="18">
      <c r="A33" s="73" t="s">
        <v>13</v>
      </c>
      <c r="B33" s="62">
        <f>IF(J18=TRUE,5295,D18)</f>
        <v>5295</v>
      </c>
      <c r="C33" s="189">
        <v>1</v>
      </c>
      <c r="D33" s="60" t="s">
        <v>13</v>
      </c>
      <c r="E33" s="62">
        <f>IF(J18=TRUE,5295,D18)</f>
        <v>5295</v>
      </c>
      <c r="F33" s="189">
        <v>1</v>
      </c>
      <c r="J33" s="168">
        <f>B33</f>
        <v>5295</v>
      </c>
      <c r="K33" s="168">
        <f>C33</f>
        <v>1</v>
      </c>
      <c r="L33" s="183">
        <f>E33</f>
        <v>5295</v>
      </c>
      <c r="M33" s="168">
        <f>F33</f>
        <v>1</v>
      </c>
      <c r="Q33" s="102"/>
      <c r="S33" s="76"/>
    </row>
    <row r="34" spans="1:29" s="35" customFormat="1" ht="18">
      <c r="A34" s="73" t="s">
        <v>15</v>
      </c>
      <c r="B34" s="201">
        <f>IF(J23=TRUE,2100,D23)</f>
        <v>2100</v>
      </c>
      <c r="C34" s="194">
        <v>1</v>
      </c>
      <c r="D34" s="60" t="s">
        <v>15</v>
      </c>
      <c r="E34" s="179">
        <f>IF(J23=TRUE,2100,D23)</f>
        <v>2100</v>
      </c>
      <c r="F34" s="194">
        <v>1</v>
      </c>
      <c r="J34" s="168">
        <f>IF(J22=FALSE,0,IF(J23=FALSE,D23,2100))</f>
        <v>2100</v>
      </c>
      <c r="K34" s="168">
        <f>IF(J22=FALSE,0,C34)</f>
        <v>1</v>
      </c>
      <c r="L34" s="183">
        <f>IF(J22=FALSE,0,IF(J23=FALSE,D23,2100))</f>
        <v>2100</v>
      </c>
      <c r="M34" s="168">
        <f>IF(J22=FALSE,0,F34)</f>
        <v>1</v>
      </c>
      <c r="Q34" s="102"/>
    </row>
    <row r="35" spans="1:29" s="35" customFormat="1" ht="28.9">
      <c r="A35" s="73" t="s">
        <v>34</v>
      </c>
      <c r="B35" s="135">
        <v>0</v>
      </c>
      <c r="C35" s="180"/>
      <c r="D35" s="60" t="s">
        <v>34</v>
      </c>
      <c r="E35" s="135">
        <v>0</v>
      </c>
      <c r="F35" s="180"/>
      <c r="Q35" s="102"/>
    </row>
    <row r="36" spans="1:29" s="35" customFormat="1" ht="18">
      <c r="A36" s="73" t="s">
        <v>35</v>
      </c>
      <c r="B36" s="94">
        <f>SUMPRODUCT(J30:J34,K30:K34)+B35</f>
        <v>22895</v>
      </c>
      <c r="C36" s="77"/>
      <c r="D36" s="60" t="s">
        <v>35</v>
      </c>
      <c r="E36" s="66">
        <f>SUMPRODUCT(L30:L34,M30:M34)+E35</f>
        <v>20895</v>
      </c>
      <c r="F36" s="58"/>
      <c r="Q36" s="102"/>
    </row>
    <row r="37" spans="1:29" s="35" customFormat="1" ht="18">
      <c r="A37" s="121" t="s">
        <v>36</v>
      </c>
      <c r="B37" s="191">
        <v>200</v>
      </c>
      <c r="C37" s="96"/>
      <c r="D37" s="95" t="s">
        <v>36</v>
      </c>
      <c r="E37" s="191">
        <v>200</v>
      </c>
      <c r="F37" s="96"/>
      <c r="Q37" s="102"/>
    </row>
    <row r="38" spans="1:29" ht="56.1" customHeight="1">
      <c r="A38" s="118" t="s">
        <v>37</v>
      </c>
      <c r="B38" s="80">
        <v>50</v>
      </c>
      <c r="C38" s="206" t="s">
        <v>38</v>
      </c>
      <c r="D38" s="97" t="s">
        <v>37</v>
      </c>
      <c r="E38" s="80">
        <v>50</v>
      </c>
      <c r="F38" s="206" t="s">
        <v>38</v>
      </c>
      <c r="H38" s="136"/>
      <c r="I38" s="136"/>
      <c r="J38" s="136"/>
      <c r="K38" s="136"/>
      <c r="L38" s="136"/>
      <c r="M38" s="136"/>
      <c r="N38" s="136"/>
      <c r="O38" s="136"/>
      <c r="P38" s="136"/>
      <c r="Q38" s="34"/>
      <c r="R38" s="136"/>
      <c r="S38" s="136"/>
      <c r="T38" s="136"/>
      <c r="U38" s="136"/>
      <c r="V38" s="136"/>
      <c r="W38" s="136"/>
      <c r="X38" s="136"/>
      <c r="Y38" s="136"/>
      <c r="Z38" s="136"/>
      <c r="AA38" s="136"/>
      <c r="AB38" s="14"/>
      <c r="AC38" s="14"/>
    </row>
    <row r="39" spans="1:29" ht="30" customHeight="1" thickBot="1">
      <c r="A39" s="202"/>
      <c r="B39" s="93">
        <f>B36*1%</f>
        <v>228.95000000000002</v>
      </c>
      <c r="C39" s="207"/>
      <c r="D39" s="98"/>
      <c r="E39" s="93">
        <f>E36*1%</f>
        <v>208.95000000000002</v>
      </c>
      <c r="F39" s="207"/>
      <c r="H39" s="136"/>
      <c r="I39" s="136"/>
      <c r="J39" s="136"/>
      <c r="K39" s="136"/>
      <c r="L39" s="136"/>
      <c r="M39" s="136"/>
      <c r="N39" s="136"/>
      <c r="O39" s="136"/>
      <c r="P39" s="136"/>
      <c r="Q39" s="34"/>
      <c r="R39" s="136"/>
      <c r="S39" s="136"/>
      <c r="T39" s="136"/>
      <c r="U39" s="136"/>
      <c r="V39" s="136"/>
      <c r="W39" s="136"/>
      <c r="X39" s="136"/>
      <c r="Y39" s="136"/>
      <c r="Z39" s="136"/>
      <c r="AA39" s="136"/>
      <c r="AB39" s="14"/>
      <c r="AC39" s="14"/>
    </row>
    <row r="40" spans="1:29" ht="21" hidden="1" customHeight="1">
      <c r="A40" s="175" t="b">
        <v>0</v>
      </c>
      <c r="B40" s="136"/>
      <c r="C40" s="176"/>
      <c r="D40" s="175" t="b">
        <v>0</v>
      </c>
      <c r="E40" s="69"/>
      <c r="F40" s="68"/>
      <c r="H40" s="136"/>
      <c r="I40" s="136"/>
      <c r="J40" s="136"/>
      <c r="K40" s="136"/>
      <c r="L40" s="136"/>
      <c r="M40" s="136"/>
      <c r="N40" s="136"/>
      <c r="O40" s="136"/>
      <c r="P40" s="136"/>
      <c r="Q40" s="136"/>
      <c r="R40" s="136"/>
      <c r="S40" s="136"/>
      <c r="T40" s="136"/>
      <c r="U40" s="136"/>
      <c r="V40" s="136"/>
      <c r="W40" s="136"/>
      <c r="X40" s="136"/>
      <c r="Y40" s="14"/>
      <c r="Z40" s="14"/>
      <c r="AA40" s="136"/>
      <c r="AB40" s="136"/>
      <c r="AC40" s="136"/>
    </row>
    <row r="41" spans="1:29" ht="21" hidden="1" customHeight="1">
      <c r="A41" s="177" t="b">
        <v>0</v>
      </c>
      <c r="B41" s="136"/>
      <c r="C41" s="178"/>
      <c r="D41" s="177" t="b">
        <v>0</v>
      </c>
      <c r="E41" s="67"/>
      <c r="F41" s="70"/>
      <c r="H41" s="136"/>
      <c r="I41" s="136"/>
      <c r="J41" s="136"/>
      <c r="K41" s="136"/>
      <c r="L41" s="136"/>
      <c r="M41" s="136"/>
      <c r="N41" s="136"/>
      <c r="O41" s="136"/>
      <c r="P41" s="136"/>
      <c r="Q41" s="136"/>
      <c r="R41" s="136"/>
      <c r="S41" s="136"/>
      <c r="T41" s="136"/>
      <c r="U41" s="136"/>
      <c r="V41" s="136"/>
      <c r="W41" s="136"/>
      <c r="X41" s="136"/>
      <c r="Y41" s="14"/>
      <c r="Z41" s="14"/>
      <c r="AA41" s="136"/>
      <c r="AB41" s="136"/>
      <c r="AC41" s="136"/>
    </row>
    <row r="42" spans="1:29" ht="21" customHeight="1">
      <c r="A42" s="34"/>
      <c r="B42" s="87"/>
      <c r="C42" s="70"/>
      <c r="D42" s="87"/>
      <c r="E42" s="67"/>
      <c r="F42" s="70"/>
      <c r="G42" s="109"/>
      <c r="H42" s="136"/>
      <c r="I42" s="136"/>
      <c r="J42" s="174" t="s">
        <v>22</v>
      </c>
      <c r="K42" s="172"/>
      <c r="L42" s="172"/>
      <c r="M42" s="173"/>
      <c r="N42" s="136"/>
      <c r="O42" s="136"/>
      <c r="P42" s="136"/>
      <c r="Q42" s="136"/>
      <c r="R42" s="136"/>
      <c r="S42" s="136"/>
      <c r="T42" s="136"/>
      <c r="U42" s="136"/>
      <c r="V42" s="136"/>
      <c r="W42" s="136"/>
      <c r="X42" s="136"/>
      <c r="Y42" s="14"/>
      <c r="Z42" s="14"/>
      <c r="AA42" s="136"/>
      <c r="AB42" s="136"/>
      <c r="AC42" s="136"/>
    </row>
    <row r="43" spans="1:29" ht="21" customHeight="1">
      <c r="A43" s="205" t="s">
        <v>39</v>
      </c>
      <c r="B43" s="205"/>
      <c r="C43" s="205"/>
      <c r="D43" s="205"/>
      <c r="E43" s="205"/>
      <c r="F43" s="205"/>
      <c r="G43" s="109"/>
      <c r="H43" s="136"/>
      <c r="I43" s="136"/>
      <c r="J43" s="184" t="s">
        <v>24</v>
      </c>
      <c r="K43" s="131"/>
      <c r="L43" s="131" t="s">
        <v>40</v>
      </c>
      <c r="M43" s="102"/>
      <c r="N43" s="136"/>
      <c r="O43" s="136"/>
      <c r="P43" s="136"/>
      <c r="Q43" s="136"/>
      <c r="R43" s="136"/>
      <c r="S43" s="136"/>
      <c r="T43" s="136"/>
      <c r="U43" s="136"/>
      <c r="V43" s="136"/>
      <c r="W43" s="136"/>
      <c r="X43" s="136"/>
      <c r="Y43" s="14"/>
      <c r="Z43" s="14"/>
      <c r="AA43" s="136"/>
      <c r="AB43" s="136"/>
      <c r="AC43" s="136"/>
    </row>
    <row r="44" spans="1:29" ht="21" customHeight="1">
      <c r="A44" s="112" t="s">
        <v>41</v>
      </c>
      <c r="B44" s="59"/>
      <c r="C44" s="74"/>
      <c r="D44" s="65" t="s">
        <v>40</v>
      </c>
      <c r="E44" s="102"/>
      <c r="F44" s="74"/>
      <c r="G44" s="102"/>
      <c r="H44" s="102"/>
      <c r="I44" s="102"/>
      <c r="J44" s="168" t="s">
        <v>41</v>
      </c>
      <c r="K44" s="169"/>
      <c r="L44" s="171" t="s">
        <v>40</v>
      </c>
      <c r="M44" s="35"/>
      <c r="N44" s="136"/>
      <c r="O44" s="136"/>
      <c r="P44" s="136"/>
      <c r="Q44" s="136"/>
      <c r="R44" s="136"/>
      <c r="S44" s="136"/>
      <c r="T44" s="136"/>
      <c r="U44" s="136"/>
      <c r="V44" s="136"/>
      <c r="W44" s="136"/>
      <c r="X44" s="136"/>
      <c r="Y44" s="14"/>
      <c r="Z44" s="14"/>
      <c r="AA44" s="136"/>
      <c r="AB44" s="136"/>
      <c r="AC44" s="136"/>
    </row>
    <row r="45" spans="1:29" ht="21" customHeight="1">
      <c r="A45" s="112"/>
      <c r="B45" s="37" t="s">
        <v>28</v>
      </c>
      <c r="C45" s="64" t="s">
        <v>29</v>
      </c>
      <c r="D45" s="103"/>
      <c r="E45" s="37" t="s">
        <v>28</v>
      </c>
      <c r="F45" s="64" t="s">
        <v>29</v>
      </c>
      <c r="G45" s="102"/>
      <c r="H45" s="102"/>
      <c r="I45" s="102"/>
      <c r="J45" s="168" t="s">
        <v>30</v>
      </c>
      <c r="K45" s="170" t="s">
        <v>31</v>
      </c>
      <c r="L45" s="168" t="s">
        <v>30</v>
      </c>
      <c r="M45" s="168" t="s">
        <v>31</v>
      </c>
      <c r="N45" s="136"/>
      <c r="O45" s="136"/>
      <c r="P45" s="136"/>
      <c r="Q45" s="136"/>
      <c r="R45" s="136"/>
      <c r="S45" s="136"/>
      <c r="T45" s="136"/>
      <c r="U45" s="136"/>
      <c r="V45" s="136"/>
      <c r="W45" s="136"/>
      <c r="X45" s="136"/>
      <c r="Y45" s="14"/>
      <c r="Z45" s="14"/>
      <c r="AA45" s="136"/>
      <c r="AB45" s="136"/>
      <c r="AC45" s="136"/>
    </row>
    <row r="46" spans="1:29" ht="21" customHeight="1">
      <c r="A46" s="212" t="s">
        <v>42</v>
      </c>
      <c r="B46" s="72"/>
      <c r="C46" s="83">
        <v>1</v>
      </c>
      <c r="D46" s="208" t="s">
        <v>43</v>
      </c>
      <c r="E46" s="128"/>
      <c r="F46" s="83">
        <v>1</v>
      </c>
      <c r="G46" s="117"/>
      <c r="H46" s="102"/>
      <c r="I46" s="102"/>
      <c r="J46" s="168">
        <f>IF(A56=TRUE,15500,B47)</f>
        <v>15500</v>
      </c>
      <c r="K46" s="169">
        <f>IF(A56=TRUE,C46,C47)</f>
        <v>1</v>
      </c>
      <c r="L46" s="182">
        <f>IF(D56=TRUE,13000,E47)</f>
        <v>13000</v>
      </c>
      <c r="M46" s="35">
        <f>IF(D56=TRUE,F46,F47)</f>
        <v>1</v>
      </c>
      <c r="N46" s="136"/>
      <c r="O46" s="136"/>
      <c r="P46" s="136"/>
      <c r="Q46" s="136"/>
      <c r="R46" s="136"/>
      <c r="S46" s="136"/>
      <c r="T46" s="136"/>
      <c r="U46" s="136"/>
      <c r="V46" s="136"/>
      <c r="W46" s="136"/>
      <c r="X46" s="136"/>
      <c r="Y46" s="14"/>
      <c r="Z46" s="14"/>
      <c r="AA46" s="136"/>
      <c r="AB46" s="136"/>
      <c r="AC46" s="136"/>
    </row>
    <row r="47" spans="1:29" ht="93.6" customHeight="1">
      <c r="A47" s="212"/>
      <c r="B47" s="80">
        <v>10000</v>
      </c>
      <c r="C47" s="85">
        <v>1</v>
      </c>
      <c r="D47" s="208"/>
      <c r="E47" s="80">
        <v>8000</v>
      </c>
      <c r="F47" s="85">
        <v>1</v>
      </c>
      <c r="G47" s="117"/>
      <c r="H47" s="102"/>
      <c r="I47" s="102"/>
      <c r="J47" s="168"/>
      <c r="K47" s="170"/>
      <c r="L47" s="183"/>
      <c r="M47" s="168"/>
      <c r="N47" s="136"/>
      <c r="O47" s="136"/>
      <c r="P47" s="136"/>
      <c r="Q47" s="136"/>
      <c r="R47" s="136"/>
      <c r="S47" s="136"/>
      <c r="T47" s="136"/>
      <c r="U47" s="136"/>
      <c r="V47" s="136"/>
      <c r="W47" s="136"/>
      <c r="X47" s="136"/>
      <c r="Y47" s="14"/>
      <c r="Z47" s="14"/>
      <c r="AA47" s="136"/>
      <c r="AB47" s="136"/>
      <c r="AC47" s="136"/>
    </row>
    <row r="48" spans="1:29" ht="21" customHeight="1">
      <c r="A48" s="73" t="s">
        <v>9</v>
      </c>
      <c r="B48" s="62">
        <f>IF(J15=TRUE,10000,D15)</f>
        <v>10000</v>
      </c>
      <c r="C48" s="189">
        <v>1</v>
      </c>
      <c r="D48" s="60" t="s">
        <v>9</v>
      </c>
      <c r="E48" s="62">
        <f>IF(J15=TRUE,10000,D15)</f>
        <v>10000</v>
      </c>
      <c r="F48" s="189">
        <v>1</v>
      </c>
      <c r="G48" s="117"/>
      <c r="H48" s="102"/>
      <c r="I48" s="102"/>
      <c r="J48" s="168">
        <f>IF(J14=FALSE,0,IF(J15=FALSE,D15,10000))</f>
        <v>10000</v>
      </c>
      <c r="K48" s="168">
        <f>IF(J14=FALSE,0,C48)</f>
        <v>1</v>
      </c>
      <c r="L48" s="183">
        <f>IF(J14=FALSE,0,IF(J15=FALSE,D15,10000))</f>
        <v>10000</v>
      </c>
      <c r="M48" s="168">
        <f>IF(J14=FALSE,0,F48)</f>
        <v>1</v>
      </c>
      <c r="N48" s="136"/>
      <c r="O48" s="136"/>
      <c r="P48" s="136"/>
      <c r="Q48" s="136"/>
      <c r="R48" s="136"/>
      <c r="S48" s="136"/>
      <c r="T48" s="136"/>
      <c r="U48" s="136"/>
      <c r="V48" s="136"/>
      <c r="W48" s="136"/>
      <c r="X48" s="136"/>
      <c r="Y48" s="14"/>
      <c r="Z48" s="14"/>
      <c r="AA48" s="136"/>
      <c r="AB48" s="136"/>
      <c r="AC48" s="136"/>
    </row>
    <row r="49" spans="1:26" ht="21" customHeight="1">
      <c r="A49" s="197" t="s">
        <v>13</v>
      </c>
      <c r="B49" s="62">
        <f>IF(J18=TRUE,5295,D18)</f>
        <v>5295</v>
      </c>
      <c r="C49" s="189">
        <v>1</v>
      </c>
      <c r="D49" s="60" t="s">
        <v>13</v>
      </c>
      <c r="E49" s="62">
        <f>IF(J18=TRUE,5295,D18)</f>
        <v>5295</v>
      </c>
      <c r="F49" s="189">
        <v>1</v>
      </c>
      <c r="G49" s="117"/>
      <c r="H49" s="102"/>
      <c r="I49" s="102"/>
      <c r="J49" s="168">
        <f>B49</f>
        <v>5295</v>
      </c>
      <c r="K49" s="168">
        <f>C49</f>
        <v>1</v>
      </c>
      <c r="L49" s="183">
        <f>E49</f>
        <v>5295</v>
      </c>
      <c r="M49" s="168">
        <f>F49</f>
        <v>1</v>
      </c>
      <c r="N49" s="136"/>
      <c r="O49" s="136"/>
      <c r="P49" s="136"/>
      <c r="Q49" s="136"/>
      <c r="R49" s="136"/>
      <c r="S49" s="136"/>
      <c r="T49" s="136"/>
      <c r="U49" s="136"/>
      <c r="V49" s="136"/>
      <c r="W49" s="136"/>
      <c r="X49" s="136"/>
      <c r="Y49" s="14"/>
      <c r="Z49" s="14"/>
    </row>
    <row r="50" spans="1:26" ht="21" customHeight="1">
      <c r="A50" s="73" t="s">
        <v>15</v>
      </c>
      <c r="B50" s="179">
        <f>IF(J23=TRUE,2100,D23)</f>
        <v>2100</v>
      </c>
      <c r="C50" s="194">
        <v>1</v>
      </c>
      <c r="D50" s="60" t="s">
        <v>15</v>
      </c>
      <c r="E50" s="179">
        <f>IF(J23=TRUE,2100,D23)</f>
        <v>2100</v>
      </c>
      <c r="F50" s="194">
        <v>1</v>
      </c>
      <c r="G50" s="117"/>
      <c r="H50" s="102"/>
      <c r="I50" s="102"/>
      <c r="J50" s="168">
        <f>IF(J22=FALSE,0,IF(J23=FALSE,D23,2100))</f>
        <v>2100</v>
      </c>
      <c r="K50" s="168">
        <f>IF(J22=FALSE,0,C50)</f>
        <v>1</v>
      </c>
      <c r="L50" s="183">
        <f>IF(J22=FALSE,0,IF(J23=FALSE,D23,2100))</f>
        <v>2100</v>
      </c>
      <c r="M50" s="168">
        <f>IF(J22=FALSE,0,F50)</f>
        <v>1</v>
      </c>
      <c r="N50" s="136"/>
      <c r="O50" s="136"/>
      <c r="P50" s="136"/>
      <c r="Q50" s="136"/>
      <c r="R50" s="136"/>
      <c r="S50" s="136"/>
      <c r="T50" s="136"/>
      <c r="U50" s="136"/>
      <c r="V50" s="136"/>
      <c r="W50" s="136"/>
      <c r="X50" s="136"/>
      <c r="Y50" s="14"/>
      <c r="Z50" s="14"/>
    </row>
    <row r="51" spans="1:26" ht="40.15" customHeight="1">
      <c r="A51" s="73" t="s">
        <v>34</v>
      </c>
      <c r="B51" s="135">
        <v>0</v>
      </c>
      <c r="C51" s="63"/>
      <c r="D51" s="60" t="s">
        <v>34</v>
      </c>
      <c r="E51" s="135">
        <v>0</v>
      </c>
      <c r="F51" s="63"/>
      <c r="G51" s="117"/>
      <c r="H51" s="102"/>
      <c r="I51" s="102"/>
      <c r="J51" s="102"/>
      <c r="K51" s="136"/>
      <c r="L51" s="136"/>
      <c r="M51" s="136"/>
      <c r="N51" s="136"/>
      <c r="O51" s="136"/>
      <c r="P51" s="136"/>
      <c r="Q51" s="136"/>
      <c r="R51" s="136"/>
      <c r="S51" s="136"/>
      <c r="T51" s="136"/>
      <c r="U51" s="136"/>
      <c r="V51" s="136"/>
      <c r="W51" s="136"/>
      <c r="X51" s="136"/>
      <c r="Y51" s="14"/>
      <c r="Z51" s="14"/>
    </row>
    <row r="52" spans="1:26" ht="21" customHeight="1">
      <c r="A52" s="197" t="s">
        <v>35</v>
      </c>
      <c r="B52" s="66">
        <f>SUMPRODUCT(J46:J50,K46:K50)+B51</f>
        <v>32895</v>
      </c>
      <c r="C52" s="74"/>
      <c r="D52" s="60" t="s">
        <v>35</v>
      </c>
      <c r="E52" s="66">
        <f>SUMPRODUCT(L46:L50,M46:M50)+E51</f>
        <v>30395</v>
      </c>
      <c r="F52" s="74"/>
      <c r="G52" s="117"/>
      <c r="H52" s="102"/>
      <c r="I52" s="102"/>
      <c r="J52" s="102"/>
      <c r="K52" s="136"/>
      <c r="L52" s="136"/>
      <c r="M52" s="136"/>
      <c r="N52" s="136"/>
      <c r="O52" s="136"/>
      <c r="P52" s="136"/>
      <c r="Q52" s="136"/>
      <c r="R52" s="136"/>
      <c r="S52" s="136"/>
      <c r="T52" s="136"/>
      <c r="U52" s="136"/>
      <c r="V52" s="136"/>
      <c r="W52" s="136"/>
      <c r="X52" s="136"/>
      <c r="Y52" s="14"/>
      <c r="Z52" s="14"/>
    </row>
    <row r="53" spans="1:26" ht="21" customHeight="1">
      <c r="A53" s="198" t="s">
        <v>36</v>
      </c>
      <c r="B53" s="191">
        <v>200</v>
      </c>
      <c r="C53" s="96"/>
      <c r="D53" s="95" t="s">
        <v>36</v>
      </c>
      <c r="E53" s="191">
        <v>200</v>
      </c>
      <c r="F53" s="96"/>
      <c r="G53" s="117"/>
      <c r="H53" s="102"/>
      <c r="I53" s="102"/>
      <c r="J53" s="102"/>
      <c r="K53" s="136"/>
      <c r="L53" s="136"/>
      <c r="M53" s="136"/>
      <c r="N53" s="136"/>
      <c r="O53" s="136"/>
      <c r="P53" s="136"/>
      <c r="Q53" s="136"/>
      <c r="R53" s="136"/>
      <c r="S53" s="136"/>
      <c r="T53" s="136"/>
      <c r="U53" s="136"/>
      <c r="V53" s="136"/>
      <c r="W53" s="136"/>
      <c r="X53" s="136"/>
      <c r="Y53" s="14"/>
      <c r="Z53" s="14"/>
    </row>
    <row r="54" spans="1:26" ht="77.45" customHeight="1">
      <c r="A54" s="199" t="s">
        <v>44</v>
      </c>
      <c r="B54" s="80">
        <v>50</v>
      </c>
      <c r="C54" s="206" t="s">
        <v>38</v>
      </c>
      <c r="D54" s="97" t="s">
        <v>37</v>
      </c>
      <c r="E54" s="80">
        <v>50</v>
      </c>
      <c r="F54" s="206" t="s">
        <v>38</v>
      </c>
      <c r="G54" s="13"/>
      <c r="H54" s="34"/>
      <c r="I54" s="34"/>
      <c r="J54" s="34"/>
      <c r="K54" s="136"/>
      <c r="L54" s="136"/>
      <c r="M54" s="136"/>
      <c r="N54" s="136"/>
      <c r="O54" s="136"/>
      <c r="P54" s="136"/>
      <c r="Q54" s="136"/>
      <c r="R54" s="136"/>
      <c r="S54" s="136"/>
      <c r="T54" s="136"/>
      <c r="U54" s="136"/>
      <c r="V54" s="136"/>
      <c r="W54" s="136"/>
      <c r="X54" s="136"/>
      <c r="Y54" s="14"/>
      <c r="Z54" s="14"/>
    </row>
    <row r="55" spans="1:26" ht="21" customHeight="1" thickBot="1">
      <c r="A55" s="113"/>
      <c r="B55" s="93">
        <f>B52*1%</f>
        <v>328.95</v>
      </c>
      <c r="C55" s="207"/>
      <c r="D55" s="113"/>
      <c r="E55" s="93">
        <f>E52*2%</f>
        <v>607.9</v>
      </c>
      <c r="F55" s="207"/>
      <c r="G55" s="13"/>
      <c r="H55" s="34"/>
      <c r="I55" s="34"/>
      <c r="J55" s="34"/>
      <c r="K55" s="136"/>
      <c r="L55" s="136"/>
      <c r="M55" s="136"/>
      <c r="N55" s="136"/>
      <c r="O55" s="136"/>
      <c r="P55" s="136"/>
      <c r="Q55" s="136"/>
      <c r="R55" s="136"/>
      <c r="S55" s="136"/>
      <c r="T55" s="136"/>
      <c r="U55" s="136"/>
      <c r="V55" s="136"/>
      <c r="W55" s="136"/>
      <c r="X55" s="136"/>
      <c r="Y55" s="14"/>
      <c r="Z55" s="14"/>
    </row>
    <row r="56" spans="1:26" ht="21" hidden="1" customHeight="1">
      <c r="A56" s="109" t="b">
        <v>1</v>
      </c>
      <c r="B56" s="34"/>
      <c r="C56" s="34"/>
      <c r="D56" s="104" t="b">
        <v>1</v>
      </c>
      <c r="E56" s="136"/>
      <c r="F56" s="136"/>
      <c r="G56" s="136"/>
      <c r="H56" s="136"/>
      <c r="I56" s="136"/>
      <c r="J56" s="136"/>
      <c r="K56" s="136"/>
      <c r="L56" s="136"/>
      <c r="M56" s="136"/>
      <c r="N56" s="136"/>
      <c r="O56" s="136"/>
      <c r="P56" s="136"/>
      <c r="Q56" s="136"/>
      <c r="R56" s="136"/>
      <c r="S56" s="136"/>
      <c r="T56" s="136"/>
      <c r="U56" s="136"/>
      <c r="V56" s="136"/>
      <c r="W56" s="136"/>
      <c r="X56" s="136"/>
      <c r="Y56" s="14"/>
      <c r="Z56" s="14"/>
    </row>
    <row r="57" spans="1:26" ht="21" hidden="1" customHeight="1">
      <c r="A57" s="109" t="b">
        <v>0</v>
      </c>
      <c r="B57" s="34"/>
      <c r="C57" s="34"/>
      <c r="D57" s="104" t="b">
        <v>0</v>
      </c>
      <c r="E57" s="136"/>
      <c r="F57" s="136"/>
      <c r="G57" s="136"/>
      <c r="H57" s="136"/>
      <c r="I57" s="136"/>
      <c r="J57" s="136"/>
      <c r="K57" s="136"/>
      <c r="L57" s="136"/>
      <c r="M57" s="136"/>
      <c r="N57" s="136"/>
      <c r="O57" s="136"/>
      <c r="P57" s="136"/>
      <c r="Q57" s="136"/>
      <c r="R57" s="136"/>
      <c r="S57" s="136"/>
      <c r="T57" s="136"/>
      <c r="U57" s="136"/>
      <c r="V57" s="136"/>
      <c r="W57" s="136"/>
      <c r="X57" s="136"/>
      <c r="Y57" s="14"/>
      <c r="Z57" s="14"/>
    </row>
    <row r="58" spans="1:26" ht="21" customHeight="1">
      <c r="A58" s="34"/>
      <c r="B58" s="87"/>
      <c r="C58" s="70"/>
      <c r="D58" s="87"/>
      <c r="E58" s="67"/>
      <c r="F58" s="70"/>
      <c r="G58" s="109"/>
      <c r="H58" s="136"/>
      <c r="I58" s="136"/>
      <c r="J58" s="136"/>
      <c r="K58" s="136"/>
      <c r="L58" s="136"/>
      <c r="M58" s="136"/>
      <c r="N58" s="136"/>
      <c r="O58" s="136"/>
      <c r="P58" s="136"/>
      <c r="Q58" s="136"/>
      <c r="R58" s="136"/>
      <c r="S58" s="136"/>
      <c r="T58" s="136"/>
      <c r="U58" s="136"/>
      <c r="V58" s="136"/>
      <c r="W58" s="136"/>
      <c r="X58" s="136"/>
      <c r="Y58" s="14"/>
      <c r="Z58" s="14"/>
    </row>
    <row r="59" spans="1:26" ht="21" customHeight="1">
      <c r="A59" s="213" t="s">
        <v>45</v>
      </c>
      <c r="B59" s="213"/>
      <c r="C59" s="213"/>
      <c r="D59" s="213"/>
      <c r="E59" s="213"/>
      <c r="F59" s="70"/>
      <c r="G59" s="109"/>
      <c r="H59" s="136"/>
      <c r="I59" s="136"/>
      <c r="J59" s="136"/>
      <c r="K59" s="136"/>
      <c r="L59" s="136"/>
      <c r="M59" s="136"/>
      <c r="N59" s="136"/>
      <c r="O59" s="136"/>
      <c r="P59" s="136"/>
      <c r="Q59" s="136"/>
      <c r="R59" s="136"/>
      <c r="S59" s="136"/>
      <c r="T59" s="136"/>
      <c r="U59" s="136"/>
      <c r="V59" s="136"/>
      <c r="W59" s="136"/>
      <c r="X59" s="136"/>
      <c r="Y59" s="14"/>
      <c r="Z59" s="14"/>
    </row>
    <row r="60" spans="1:26" ht="33" customHeight="1">
      <c r="A60" s="204" t="s">
        <v>46</v>
      </c>
      <c r="B60" s="204"/>
      <c r="C60" s="204"/>
      <c r="D60" s="204"/>
      <c r="E60" s="204"/>
      <c r="F60" s="70"/>
      <c r="G60" s="109"/>
      <c r="H60" s="136"/>
      <c r="I60" s="136"/>
      <c r="J60" s="136"/>
      <c r="K60" s="136"/>
      <c r="L60" s="136"/>
      <c r="M60" s="136"/>
      <c r="N60" s="136"/>
      <c r="O60" s="136"/>
      <c r="P60" s="136"/>
      <c r="Q60" s="136"/>
      <c r="R60" s="136"/>
      <c r="S60" s="136"/>
      <c r="T60" s="136"/>
      <c r="U60" s="136"/>
      <c r="V60" s="136"/>
      <c r="W60" s="136"/>
      <c r="X60" s="136"/>
      <c r="Y60" s="14"/>
      <c r="Z60" s="14"/>
    </row>
    <row r="61" spans="1:26" ht="21" customHeight="1">
      <c r="A61" s="47"/>
      <c r="B61" s="100" t="s">
        <v>25</v>
      </c>
      <c r="C61" s="101" t="s">
        <v>26</v>
      </c>
      <c r="D61" s="100" t="s">
        <v>41</v>
      </c>
      <c r="E61" s="87" t="s">
        <v>40</v>
      </c>
      <c r="F61" s="70"/>
      <c r="G61" s="109"/>
      <c r="H61" s="136"/>
      <c r="I61" s="136"/>
      <c r="J61" s="136"/>
      <c r="K61" s="136"/>
      <c r="L61" s="136"/>
      <c r="M61" s="136"/>
      <c r="N61" s="136"/>
      <c r="O61" s="136"/>
      <c r="P61" s="136"/>
      <c r="Q61" s="136"/>
      <c r="R61" s="136"/>
      <c r="S61" s="136"/>
      <c r="T61" s="136"/>
      <c r="U61" s="136"/>
      <c r="V61" s="136"/>
      <c r="W61" s="136"/>
      <c r="X61" s="136"/>
      <c r="Y61" s="14"/>
      <c r="Z61" s="14"/>
    </row>
    <row r="62" spans="1:26" ht="21" customHeight="1" thickBot="1">
      <c r="A62" s="99" t="s">
        <v>47</v>
      </c>
      <c r="B62" s="192">
        <v>2000</v>
      </c>
      <c r="C62" s="192">
        <v>3000</v>
      </c>
      <c r="D62" s="192">
        <v>5000</v>
      </c>
      <c r="E62" s="192">
        <v>5001</v>
      </c>
      <c r="F62" s="70"/>
      <c r="G62" s="109"/>
      <c r="H62" s="136"/>
      <c r="I62" s="136"/>
      <c r="J62" s="136"/>
      <c r="K62" s="136"/>
      <c r="L62" s="136"/>
      <c r="M62" s="136"/>
      <c r="N62" s="136"/>
      <c r="O62" s="136"/>
      <c r="P62" s="136"/>
      <c r="Q62" s="136"/>
      <c r="R62" s="136"/>
      <c r="S62" s="136"/>
      <c r="T62" s="136"/>
      <c r="U62" s="136"/>
      <c r="V62" s="136"/>
      <c r="W62" s="136"/>
      <c r="X62" s="136"/>
      <c r="Y62" s="14"/>
      <c r="Z62" s="14"/>
    </row>
    <row r="63" spans="1:26" s="13" customFormat="1" ht="27.6" customHeight="1">
      <c r="A63" s="89"/>
      <c r="B63" s="90"/>
      <c r="C63" s="91"/>
      <c r="D63" s="90"/>
      <c r="G63" s="104"/>
      <c r="Y63" s="92"/>
      <c r="Z63" s="92"/>
    </row>
    <row r="64" spans="1:26" ht="18">
      <c r="A64" s="33" t="s">
        <v>48</v>
      </c>
      <c r="B64" s="18"/>
      <c r="C64" s="18"/>
      <c r="D64" s="18"/>
      <c r="E64" s="20"/>
      <c r="F64" s="20"/>
      <c r="G64" s="107"/>
      <c r="H64" s="152"/>
      <c r="I64" s="136"/>
      <c r="J64" s="136"/>
      <c r="K64" s="136"/>
      <c r="L64" s="136"/>
      <c r="M64" s="136"/>
      <c r="N64" s="136"/>
      <c r="O64" s="136"/>
      <c r="P64" s="136"/>
      <c r="Q64" s="136"/>
      <c r="R64" s="136"/>
      <c r="S64" s="136"/>
      <c r="T64" s="136"/>
      <c r="U64" s="136"/>
      <c r="V64" s="136"/>
      <c r="W64" s="136"/>
      <c r="X64" s="136"/>
      <c r="Y64" s="14"/>
      <c r="Z64" s="14"/>
    </row>
    <row r="65" spans="1:29" ht="99.4" customHeight="1">
      <c r="A65" s="204" t="s">
        <v>49</v>
      </c>
      <c r="B65" s="204"/>
      <c r="C65" s="204"/>
      <c r="D65" s="204"/>
      <c r="E65" s="20"/>
      <c r="F65" s="20"/>
      <c r="G65" s="107"/>
      <c r="H65" s="136"/>
      <c r="I65" s="136"/>
      <c r="J65" s="136"/>
      <c r="K65" s="136"/>
      <c r="L65" s="136"/>
      <c r="M65" s="136"/>
      <c r="N65" s="136"/>
      <c r="O65" s="136"/>
      <c r="P65" s="136"/>
      <c r="Q65" s="136"/>
      <c r="R65" s="136"/>
      <c r="S65" s="136"/>
      <c r="T65" s="136"/>
      <c r="U65" s="136"/>
      <c r="V65" s="136"/>
      <c r="W65" s="136"/>
      <c r="X65" s="136"/>
      <c r="Y65" s="14"/>
      <c r="Z65" s="14"/>
      <c r="AA65" s="136"/>
      <c r="AB65" s="136"/>
      <c r="AC65" s="136"/>
    </row>
    <row r="66" spans="1:29" ht="28.9">
      <c r="A66" s="17" t="s">
        <v>50</v>
      </c>
      <c r="B66" s="36" t="s">
        <v>51</v>
      </c>
      <c r="C66" s="36" t="s">
        <v>52</v>
      </c>
      <c r="D66" s="36" t="s">
        <v>53</v>
      </c>
      <c r="E66" s="136"/>
      <c r="F66" s="136"/>
      <c r="H66" s="136"/>
      <c r="I66" s="136"/>
      <c r="J66" s="136"/>
      <c r="K66" s="136"/>
      <c r="L66" s="136"/>
      <c r="M66" s="136"/>
      <c r="N66" s="136"/>
      <c r="O66" s="136"/>
      <c r="P66" s="136"/>
      <c r="Q66" s="136"/>
      <c r="R66" s="136"/>
      <c r="S66" s="136"/>
      <c r="T66" s="136"/>
      <c r="U66" s="136"/>
      <c r="V66" s="136"/>
      <c r="W66" s="136"/>
      <c r="X66" s="136"/>
      <c r="Y66" s="14"/>
      <c r="Z66" s="14"/>
      <c r="AA66" s="136"/>
      <c r="AB66" s="136"/>
      <c r="AC66" s="136"/>
    </row>
    <row r="67" spans="1:29" ht="15.75" customHeight="1">
      <c r="A67" s="53" t="s">
        <v>54</v>
      </c>
      <c r="B67" s="142">
        <v>69</v>
      </c>
      <c r="C67" s="142">
        <v>61</v>
      </c>
      <c r="D67" s="142">
        <f>SUM(B67:C67)</f>
        <v>130</v>
      </c>
      <c r="E67" s="136"/>
      <c r="F67" s="136"/>
      <c r="H67" s="136"/>
      <c r="I67" s="136"/>
      <c r="J67" s="136"/>
      <c r="K67" s="136"/>
      <c r="L67" s="136"/>
      <c r="M67" s="136"/>
      <c r="N67" s="136"/>
      <c r="O67" s="136"/>
      <c r="P67" s="136"/>
      <c r="Q67" s="136"/>
      <c r="R67" s="136"/>
      <c r="S67" s="136"/>
      <c r="T67" s="136"/>
      <c r="U67" s="136"/>
      <c r="V67" s="136"/>
      <c r="W67" s="136"/>
      <c r="X67" s="136"/>
      <c r="Y67" s="14"/>
      <c r="Z67" s="14"/>
      <c r="AA67" s="136"/>
      <c r="AB67" s="136"/>
      <c r="AC67" s="136"/>
    </row>
    <row r="68" spans="1:29" ht="34.15" customHeight="1">
      <c r="A68" s="25" t="s">
        <v>55</v>
      </c>
      <c r="B68" s="153">
        <v>0.33</v>
      </c>
      <c r="C68" s="153">
        <v>0.44</v>
      </c>
      <c r="D68" s="153"/>
      <c r="E68" s="136"/>
      <c r="F68" s="136"/>
      <c r="H68" s="136"/>
      <c r="I68" s="136"/>
      <c r="J68" s="136"/>
      <c r="K68" s="136"/>
      <c r="L68" s="136"/>
      <c r="M68" s="136"/>
      <c r="N68" s="136"/>
      <c r="O68" s="136"/>
      <c r="P68" s="136"/>
      <c r="Q68" s="136"/>
      <c r="R68" s="136"/>
      <c r="S68" s="136"/>
      <c r="T68" s="136"/>
      <c r="U68" s="136"/>
      <c r="V68" s="136"/>
      <c r="W68" s="136"/>
      <c r="X68" s="136"/>
      <c r="Y68" s="14"/>
      <c r="Z68" s="14"/>
      <c r="AA68" s="136"/>
      <c r="AB68" s="136"/>
      <c r="AC68" s="136"/>
    </row>
    <row r="69" spans="1:29" ht="28.9">
      <c r="A69" s="24" t="s">
        <v>56</v>
      </c>
      <c r="B69" s="78">
        <f>B68*B67</f>
        <v>22.77</v>
      </c>
      <c r="C69" s="78">
        <f>C68*C67</f>
        <v>26.84</v>
      </c>
      <c r="D69" s="78">
        <f>B69+C69</f>
        <v>49.61</v>
      </c>
      <c r="E69"/>
      <c r="F69" s="136"/>
      <c r="H69" s="136"/>
      <c r="I69" s="136"/>
      <c r="J69" s="136"/>
      <c r="K69" s="136"/>
      <c r="L69" s="136"/>
      <c r="M69" s="136"/>
      <c r="N69" s="136"/>
      <c r="O69" s="136"/>
      <c r="P69" s="136"/>
      <c r="Q69" s="136"/>
      <c r="R69" s="136"/>
      <c r="S69" s="136"/>
      <c r="T69" s="136"/>
      <c r="U69" s="136"/>
      <c r="V69" s="136"/>
      <c r="W69" s="136"/>
      <c r="X69" s="136"/>
      <c r="Y69" s="14"/>
      <c r="Z69" s="14"/>
      <c r="AA69" s="136"/>
      <c r="AB69" s="136"/>
      <c r="AC69" s="136"/>
    </row>
    <row r="70" spans="1:29" ht="38.1" customHeight="1">
      <c r="A70" s="25" t="s">
        <v>57</v>
      </c>
      <c r="B70" s="54">
        <v>0.15432200000000007</v>
      </c>
      <c r="C70" s="54">
        <v>8.818400000000004E-2</v>
      </c>
      <c r="D70" s="153"/>
      <c r="E70" s="136"/>
      <c r="F70" s="136"/>
      <c r="H70" s="136"/>
      <c r="I70" s="136"/>
      <c r="J70" s="136"/>
      <c r="K70" s="136"/>
      <c r="L70" s="136"/>
      <c r="M70" s="136"/>
      <c r="N70" s="136"/>
      <c r="O70" s="136"/>
      <c r="P70" s="136"/>
      <c r="Q70" s="136"/>
      <c r="R70" s="136"/>
      <c r="S70" s="136"/>
      <c r="T70" s="136"/>
      <c r="U70" s="136"/>
      <c r="V70" s="136"/>
      <c r="W70" s="136"/>
      <c r="X70" s="136"/>
      <c r="Y70" s="14"/>
      <c r="Z70" s="14"/>
      <c r="AA70" s="136"/>
      <c r="AB70" s="136"/>
      <c r="AC70" s="136"/>
    </row>
    <row r="71" spans="1:29" ht="36" customHeight="1">
      <c r="A71" s="17" t="s">
        <v>58</v>
      </c>
      <c r="B71" s="55">
        <f>B67*B70</f>
        <v>10.648218000000005</v>
      </c>
      <c r="C71" s="55">
        <f>C67*C70</f>
        <v>5.3792240000000024</v>
      </c>
      <c r="D71" s="55">
        <f>B71+C71</f>
        <v>16.027442000000008</v>
      </c>
      <c r="E71" s="136"/>
      <c r="F71" s="136"/>
      <c r="H71" s="136"/>
      <c r="I71" s="136"/>
      <c r="J71" s="136"/>
      <c r="K71" s="136"/>
      <c r="L71" s="136"/>
      <c r="M71" s="136"/>
      <c r="N71" s="136"/>
      <c r="O71" s="136"/>
      <c r="P71" s="136"/>
      <c r="Q71" s="136"/>
      <c r="R71" s="136"/>
      <c r="S71" s="136"/>
      <c r="T71" s="136"/>
      <c r="U71" s="136"/>
      <c r="V71" s="136"/>
      <c r="W71" s="136"/>
      <c r="X71" s="136"/>
      <c r="Y71" s="14"/>
      <c r="Z71" s="14"/>
      <c r="AA71" s="136"/>
      <c r="AB71" s="136"/>
      <c r="AC71" s="136"/>
    </row>
    <row r="72" spans="1:29" ht="33" customHeight="1">
      <c r="A72" s="24" t="s">
        <v>59</v>
      </c>
      <c r="B72" s="56">
        <f>B71*$C10</f>
        <v>39.930817500000018</v>
      </c>
      <c r="C72" s="56">
        <f>C71*$C10</f>
        <v>20.172090000000008</v>
      </c>
      <c r="D72" s="56">
        <f>D71*$C10</f>
        <v>60.102907500000029</v>
      </c>
      <c r="E72" s="136"/>
      <c r="F72" s="136"/>
      <c r="H72" s="136"/>
      <c r="I72" s="136"/>
      <c r="J72" s="136"/>
      <c r="K72" s="136"/>
      <c r="L72" s="136"/>
      <c r="M72" s="136"/>
      <c r="N72" s="136"/>
      <c r="O72" s="136"/>
      <c r="P72" s="136"/>
      <c r="Q72" s="136"/>
      <c r="R72" s="136"/>
      <c r="S72" s="136"/>
      <c r="T72" s="136"/>
      <c r="U72" s="136"/>
      <c r="V72" s="136"/>
      <c r="W72" s="136"/>
      <c r="X72" s="136"/>
      <c r="Y72" s="14"/>
      <c r="Z72" s="14"/>
      <c r="AA72" s="136"/>
      <c r="AB72" s="136"/>
      <c r="AC72" s="136"/>
    </row>
    <row r="73" spans="1:29">
      <c r="A73" s="21" t="s">
        <v>60</v>
      </c>
      <c r="B73" s="19"/>
      <c r="C73" s="19"/>
      <c r="D73" s="144"/>
      <c r="E73" s="136"/>
      <c r="F73" s="136"/>
      <c r="H73" s="136"/>
      <c r="I73" s="136"/>
      <c r="J73" s="136"/>
      <c r="K73" s="136"/>
      <c r="L73" s="136"/>
      <c r="M73" s="136"/>
      <c r="N73" s="136"/>
      <c r="O73" s="136"/>
      <c r="P73" s="136"/>
      <c r="Q73" s="136"/>
      <c r="R73" s="136"/>
      <c r="S73" s="136"/>
      <c r="T73" s="136"/>
      <c r="U73" s="136"/>
      <c r="V73" s="136"/>
      <c r="W73" s="136"/>
      <c r="X73" s="136"/>
      <c r="Y73" s="14"/>
      <c r="Z73" s="14"/>
      <c r="AA73" s="136"/>
      <c r="AB73" s="136"/>
      <c r="AC73" s="136"/>
    </row>
    <row r="74" spans="1:29">
      <c r="A74" s="21"/>
      <c r="B74" s="19"/>
      <c r="C74" s="19"/>
      <c r="D74" s="144"/>
      <c r="E74" s="136"/>
      <c r="F74" s="136"/>
      <c r="H74" s="136"/>
      <c r="I74" s="136"/>
      <c r="J74" s="136"/>
      <c r="K74" s="136"/>
      <c r="L74" s="136"/>
      <c r="M74" s="136"/>
      <c r="N74" s="136"/>
      <c r="O74" s="136"/>
      <c r="P74" s="136"/>
      <c r="Q74" s="136"/>
      <c r="R74" s="136"/>
      <c r="S74" s="136"/>
      <c r="T74" s="136"/>
      <c r="U74" s="136"/>
      <c r="V74" s="136"/>
      <c r="W74" s="136"/>
      <c r="X74" s="136"/>
      <c r="Y74" s="14"/>
      <c r="Z74" s="14"/>
      <c r="AA74" s="136"/>
      <c r="AB74" s="136"/>
      <c r="AC74" s="136"/>
    </row>
    <row r="75" spans="1:29" s="35" customFormat="1" ht="18">
      <c r="A75" s="33" t="s">
        <v>61</v>
      </c>
      <c r="B75" s="33"/>
      <c r="C75" s="33"/>
      <c r="D75" s="33"/>
      <c r="E75" s="33"/>
      <c r="F75" s="33"/>
      <c r="G75" s="110"/>
      <c r="H75" s="48"/>
    </row>
    <row r="76" spans="1:29" s="35" customFormat="1" ht="34.9" customHeight="1">
      <c r="A76" s="204" t="s">
        <v>62</v>
      </c>
      <c r="B76" s="204"/>
      <c r="C76" s="204"/>
      <c r="D76" s="204"/>
      <c r="E76" s="204"/>
      <c r="F76" s="204"/>
      <c r="G76" s="204"/>
      <c r="H76" s="204"/>
    </row>
    <row r="77" spans="1:29" ht="52.5" customHeight="1">
      <c r="A77" s="136"/>
      <c r="B77" s="16" t="s">
        <v>63</v>
      </c>
      <c r="C77" s="16" t="s">
        <v>64</v>
      </c>
      <c r="D77" s="16" t="s">
        <v>65</v>
      </c>
      <c r="E77" s="16" t="s">
        <v>66</v>
      </c>
      <c r="F77" s="42" t="s">
        <v>67</v>
      </c>
      <c r="G77" s="49" t="s">
        <v>68</v>
      </c>
      <c r="H77" s="49" t="s">
        <v>69</v>
      </c>
      <c r="I77" s="136"/>
      <c r="J77" s="136"/>
      <c r="K77" s="136"/>
      <c r="L77" s="136"/>
      <c r="M77" s="136"/>
      <c r="N77" s="136"/>
      <c r="O77" s="136"/>
      <c r="P77" s="136"/>
      <c r="Q77" s="136"/>
      <c r="R77" s="136"/>
      <c r="S77" s="136"/>
      <c r="T77" s="136"/>
      <c r="U77" s="136"/>
      <c r="V77" s="136"/>
      <c r="W77" s="136"/>
      <c r="X77" s="136"/>
      <c r="Y77" s="136"/>
      <c r="Z77" s="136"/>
      <c r="AA77" s="136"/>
      <c r="AB77" s="136"/>
      <c r="AC77" s="136"/>
    </row>
    <row r="78" spans="1:29" ht="15" customHeight="1">
      <c r="A78" s="3" t="s">
        <v>70</v>
      </c>
      <c r="B78" s="154">
        <f>B36/C8</f>
        <v>228.95</v>
      </c>
      <c r="C78" s="154">
        <f>IF(A41=FALSE,(B38+B37)/C8,(B39+B37)/C8)</f>
        <v>2.5</v>
      </c>
      <c r="D78" s="154">
        <f>B62/C8</f>
        <v>20</v>
      </c>
      <c r="E78" s="154">
        <f>$D$72</f>
        <v>60.102907500000029</v>
      </c>
      <c r="F78" s="22">
        <f>(B78-D78)/E78</f>
        <v>3.4765373039565497</v>
      </c>
      <c r="G78" s="50">
        <f>$E78*5-($B78-$D78)-$C78*5</f>
        <v>79.064537500000142</v>
      </c>
      <c r="H78" s="50">
        <f>$E78*7-($B78-$D78)-$C78*7</f>
        <v>194.27035250000023</v>
      </c>
      <c r="I78" s="136"/>
      <c r="J78" s="136"/>
      <c r="K78" s="136"/>
      <c r="L78" s="136"/>
      <c r="M78" s="136"/>
      <c r="N78" s="136"/>
      <c r="O78" s="136"/>
      <c r="P78" s="136"/>
      <c r="Q78" s="136"/>
      <c r="R78" s="136"/>
      <c r="S78" s="136"/>
      <c r="T78" s="136"/>
      <c r="U78" s="136"/>
      <c r="V78" s="136"/>
      <c r="W78" s="136"/>
      <c r="X78" s="136"/>
      <c r="Y78" s="136"/>
      <c r="Z78" s="136"/>
      <c r="AA78" s="136"/>
      <c r="AB78" s="136"/>
      <c r="AC78" s="136"/>
    </row>
    <row r="79" spans="1:29" ht="15" customHeight="1">
      <c r="A79" s="3" t="s">
        <v>71</v>
      </c>
      <c r="B79" s="154">
        <f>E36/C8</f>
        <v>208.95</v>
      </c>
      <c r="C79" s="154">
        <f>IF(D41=FALSE,(E38+E37)/C8,(E39+E37)/C8)</f>
        <v>2.5</v>
      </c>
      <c r="D79" s="154">
        <f>C62/C8</f>
        <v>30</v>
      </c>
      <c r="E79" s="154">
        <f>$D$72</f>
        <v>60.102907500000029</v>
      </c>
      <c r="F79" s="22">
        <f>(B79-D79)/E79</f>
        <v>2.9773933981479996</v>
      </c>
      <c r="G79" s="50">
        <f>$E79*5-($B79-$D79)-$C79*5</f>
        <v>109.06453750000014</v>
      </c>
      <c r="H79" s="50">
        <f>$E79*7-($B79-$D79)-$C79*7</f>
        <v>224.27035250000023</v>
      </c>
      <c r="I79" s="136"/>
      <c r="J79" s="136"/>
      <c r="K79" s="136"/>
      <c r="L79" s="136"/>
      <c r="M79" s="136"/>
      <c r="N79" s="136"/>
      <c r="O79" s="136"/>
      <c r="P79" s="136"/>
      <c r="Q79" s="136"/>
      <c r="R79" s="136"/>
      <c r="S79" s="136"/>
      <c r="T79" s="136"/>
      <c r="U79" s="136"/>
      <c r="V79" s="136"/>
      <c r="W79" s="136"/>
      <c r="X79" s="136"/>
      <c r="Y79" s="136"/>
      <c r="Z79" s="136"/>
      <c r="AA79" s="136"/>
      <c r="AB79" s="136"/>
      <c r="AC79" s="136"/>
    </row>
    <row r="80" spans="1:29" ht="15" customHeight="1">
      <c r="A80" s="3" t="s">
        <v>72</v>
      </c>
      <c r="B80" s="154">
        <f>B52/C8</f>
        <v>328.95</v>
      </c>
      <c r="C80" s="154">
        <f>IF(A57=FALSE,(B54+B53)/C8,(B55+B53)/C8)</f>
        <v>2.5</v>
      </c>
      <c r="D80" s="154">
        <f>D62/C8</f>
        <v>50</v>
      </c>
      <c r="E80" s="154">
        <f>$D$72</f>
        <v>60.102907500000029</v>
      </c>
      <c r="F80" s="22">
        <f>(B80-D80)/E80</f>
        <v>4.6412064175098324</v>
      </c>
      <c r="G80" s="50">
        <f>$E80*5-($B80-$D80)-$C80*5</f>
        <v>9.0645375000001422</v>
      </c>
      <c r="H80" s="50">
        <f>$E80*7-($B80-$D80)-$C80*7</f>
        <v>124.27035250000023</v>
      </c>
      <c r="I80" s="136"/>
      <c r="J80" s="136"/>
      <c r="K80" s="136"/>
      <c r="L80" s="136"/>
      <c r="M80" s="136"/>
      <c r="N80" s="136"/>
      <c r="O80" s="136"/>
      <c r="P80" s="136"/>
      <c r="Q80" s="136"/>
      <c r="R80" s="136"/>
      <c r="S80" s="136"/>
      <c r="T80" s="136"/>
      <c r="U80" s="136"/>
      <c r="V80" s="136"/>
      <c r="W80" s="136"/>
      <c r="X80" s="136"/>
      <c r="Y80" s="136"/>
      <c r="Z80" s="136"/>
      <c r="AA80" s="136"/>
      <c r="AB80" s="136"/>
      <c r="AC80" s="136"/>
    </row>
    <row r="81" spans="1:29" ht="16.149999999999999" customHeight="1" thickBot="1">
      <c r="A81" s="116" t="s">
        <v>73</v>
      </c>
      <c r="B81" s="155">
        <f>E52/C8</f>
        <v>303.95</v>
      </c>
      <c r="C81" s="155">
        <f>IF(D57=FALSE,(E54+E53)/C8,(E55+E53)/C8)</f>
        <v>2.5</v>
      </c>
      <c r="D81" s="155">
        <f>E62/C8</f>
        <v>50.01</v>
      </c>
      <c r="E81" s="155">
        <f>$D$72</f>
        <v>60.102907500000029</v>
      </c>
      <c r="F81" s="43">
        <f>(B81-D81)/E81</f>
        <v>4.2250867813674384</v>
      </c>
      <c r="G81" s="51">
        <f>$E81*5-($B81-$D81)-$C81*5</f>
        <v>34.074537500000133</v>
      </c>
      <c r="H81" s="51">
        <f>$E81*7-($B81-$D81)-$C81*7</f>
        <v>149.28035250000022</v>
      </c>
      <c r="I81" s="136"/>
      <c r="J81" s="136"/>
      <c r="K81" s="136"/>
      <c r="L81" s="136"/>
      <c r="M81" s="136"/>
      <c r="N81" s="136"/>
      <c r="O81" s="136"/>
      <c r="P81" s="136"/>
      <c r="Q81" s="136"/>
      <c r="R81" s="136"/>
      <c r="S81" s="136"/>
      <c r="T81" s="136"/>
      <c r="U81" s="136"/>
      <c r="V81" s="136"/>
      <c r="W81" s="136"/>
      <c r="X81" s="136"/>
      <c r="Y81" s="136"/>
      <c r="Z81" s="136"/>
      <c r="AA81" s="136"/>
      <c r="AB81" s="136"/>
      <c r="AC81" s="136"/>
    </row>
    <row r="82" spans="1:29">
      <c r="A82" s="136"/>
      <c r="B82" s="136"/>
      <c r="C82" s="156"/>
      <c r="D82" s="156"/>
      <c r="E82" s="156"/>
      <c r="F82" s="156"/>
      <c r="G82" s="111"/>
      <c r="H82" s="136"/>
      <c r="I82" s="136"/>
      <c r="J82" s="136"/>
      <c r="K82" s="136"/>
      <c r="L82" s="136"/>
      <c r="M82" s="136"/>
      <c r="N82" s="136"/>
      <c r="O82" s="136"/>
      <c r="P82" s="136"/>
      <c r="Q82" s="136"/>
      <c r="R82" s="136"/>
      <c r="S82" s="136"/>
      <c r="T82" s="136"/>
      <c r="U82" s="136"/>
      <c r="V82" s="136"/>
      <c r="W82" s="136"/>
      <c r="X82" s="136"/>
      <c r="Y82" s="136"/>
      <c r="Z82" s="136"/>
      <c r="AA82" s="136"/>
      <c r="AB82" s="136"/>
      <c r="AC82" s="136"/>
    </row>
    <row r="83" spans="1:29" ht="15" customHeight="1">
      <c r="A83" s="157"/>
      <c r="B83" s="136"/>
      <c r="C83" s="136"/>
      <c r="D83" s="156"/>
      <c r="E83" s="136"/>
      <c r="F83" s="136"/>
      <c r="H83" s="136"/>
      <c r="I83" s="136"/>
      <c r="J83" s="136"/>
      <c r="K83" s="136"/>
      <c r="L83" s="136"/>
      <c r="M83" s="136"/>
      <c r="N83" s="136"/>
      <c r="O83" s="136"/>
      <c r="P83" s="136"/>
      <c r="Q83" s="136"/>
      <c r="R83" s="136"/>
      <c r="S83" s="136"/>
      <c r="T83" s="136"/>
      <c r="U83" s="136"/>
      <c r="V83" s="136"/>
      <c r="W83" s="136"/>
      <c r="X83" s="136"/>
      <c r="Y83" s="136"/>
      <c r="Z83" s="5"/>
      <c r="AA83" s="136"/>
      <c r="AB83" s="136"/>
      <c r="AC83" s="136"/>
    </row>
    <row r="84" spans="1:29">
      <c r="A84" s="136"/>
      <c r="B84" s="136"/>
      <c r="C84" s="136"/>
      <c r="D84" s="156"/>
      <c r="E84" s="136"/>
      <c r="F84" s="136"/>
      <c r="H84" s="136"/>
      <c r="I84" s="136"/>
      <c r="J84" s="136"/>
      <c r="K84" s="136"/>
      <c r="L84" s="136"/>
      <c r="M84" s="136"/>
      <c r="N84" s="136"/>
      <c r="O84" s="136"/>
      <c r="P84" s="136"/>
      <c r="Q84" s="136"/>
      <c r="R84" s="136"/>
      <c r="S84" s="136"/>
      <c r="T84" s="136"/>
      <c r="U84" s="136"/>
      <c r="V84" s="136"/>
      <c r="W84" s="136"/>
      <c r="X84" s="136"/>
      <c r="Y84" s="136"/>
      <c r="Z84" s="1"/>
      <c r="AA84" s="136"/>
      <c r="AB84" s="136"/>
      <c r="AC84" s="158"/>
    </row>
    <row r="85" spans="1:29" ht="28.15" customHeight="1">
      <c r="A85" s="157"/>
      <c r="B85" s="136"/>
      <c r="C85" s="136"/>
      <c r="D85" s="136"/>
      <c r="E85" s="136"/>
      <c r="F85" s="136"/>
      <c r="H85" s="136"/>
      <c r="I85" s="136"/>
      <c r="J85" s="136"/>
      <c r="K85" s="136"/>
      <c r="L85" s="136"/>
      <c r="M85" s="136"/>
      <c r="N85" s="136"/>
      <c r="O85" s="136"/>
      <c r="P85" s="136"/>
      <c r="Q85" s="136"/>
      <c r="R85" s="136"/>
      <c r="S85" s="136"/>
      <c r="T85" s="136"/>
      <c r="U85" s="136"/>
      <c r="V85" s="136"/>
      <c r="W85" s="136"/>
      <c r="X85" s="136"/>
      <c r="Y85" s="136"/>
      <c r="Z85" s="136"/>
      <c r="AA85" s="136"/>
      <c r="AB85" s="136"/>
      <c r="AC85" s="136"/>
    </row>
    <row r="86" spans="1:29" ht="15" customHeight="1">
      <c r="A86" s="136"/>
      <c r="B86" s="136"/>
      <c r="C86" s="136"/>
      <c r="D86" s="136"/>
      <c r="E86" s="136"/>
      <c r="F86" s="136"/>
      <c r="H86" s="136"/>
      <c r="I86" s="136"/>
      <c r="J86" s="136"/>
      <c r="K86" s="136"/>
      <c r="L86" s="136"/>
      <c r="M86" s="136"/>
      <c r="N86" s="136"/>
      <c r="O86" s="136"/>
      <c r="P86" s="136"/>
      <c r="Q86" s="136"/>
      <c r="R86" s="136"/>
      <c r="S86" s="136"/>
      <c r="T86" s="136"/>
      <c r="U86" s="136"/>
      <c r="V86" s="136"/>
      <c r="W86" s="136"/>
      <c r="X86" s="136"/>
      <c r="Y86" s="136"/>
      <c r="Z86" s="136"/>
      <c r="AA86" s="136"/>
      <c r="AB86" s="136"/>
      <c r="AC86" s="136"/>
    </row>
    <row r="87" spans="1:29" ht="15" customHeight="1">
      <c r="A87" s="136"/>
      <c r="B87" s="136"/>
      <c r="C87" s="136"/>
      <c r="D87" s="136"/>
      <c r="E87" s="136"/>
      <c r="F87" s="136"/>
      <c r="H87" s="136"/>
      <c r="I87" s="136"/>
      <c r="J87" s="136"/>
      <c r="K87" s="136"/>
      <c r="L87" s="136"/>
      <c r="M87" s="136"/>
      <c r="N87" s="136"/>
      <c r="O87" s="136"/>
      <c r="P87" s="136"/>
      <c r="Q87" s="136"/>
      <c r="R87" s="136"/>
      <c r="S87" s="136"/>
      <c r="T87" s="136"/>
      <c r="U87" s="136"/>
      <c r="V87" s="136"/>
      <c r="W87" s="136"/>
      <c r="X87" s="136"/>
      <c r="Y87" s="136"/>
      <c r="Z87" s="136"/>
      <c r="AA87" s="136"/>
      <c r="AB87" s="136"/>
      <c r="AC87" s="136"/>
    </row>
    <row r="88" spans="1:29" ht="30" customHeight="1">
      <c r="A88" s="136"/>
      <c r="B88" s="136"/>
      <c r="C88" s="136"/>
      <c r="D88" s="136"/>
      <c r="E88" s="136"/>
      <c r="F88" s="136"/>
      <c r="H88" s="136"/>
      <c r="I88" s="136"/>
      <c r="J88" s="136"/>
      <c r="K88" s="136"/>
      <c r="L88" s="136"/>
      <c r="M88" s="136"/>
      <c r="N88" s="136"/>
      <c r="O88" s="136"/>
      <c r="P88" s="136"/>
      <c r="Q88" s="136"/>
      <c r="R88" s="136"/>
      <c r="S88" s="136"/>
      <c r="T88" s="136"/>
      <c r="U88" s="136"/>
      <c r="V88" s="136"/>
      <c r="W88" s="136"/>
      <c r="X88" s="136"/>
      <c r="Y88" s="136"/>
      <c r="Z88" s="136"/>
      <c r="AA88" s="136"/>
      <c r="AB88" s="136"/>
      <c r="AC88" s="136"/>
    </row>
    <row r="89" spans="1:29" ht="15" customHeight="1">
      <c r="A89" s="136"/>
      <c r="B89" s="136"/>
      <c r="C89" s="136"/>
      <c r="D89" s="136"/>
      <c r="E89" s="136"/>
      <c r="F89" s="136"/>
      <c r="H89" s="136"/>
      <c r="I89" s="136"/>
      <c r="J89" s="136"/>
      <c r="K89" s="136"/>
      <c r="L89" s="136"/>
      <c r="M89" s="136"/>
      <c r="N89" s="136"/>
      <c r="O89" s="136"/>
      <c r="P89" s="136"/>
      <c r="Q89" s="136"/>
      <c r="R89" s="136"/>
      <c r="S89" s="136"/>
      <c r="T89" s="136"/>
      <c r="U89" s="136"/>
      <c r="V89" s="136"/>
      <c r="W89" s="136"/>
      <c r="X89" s="136"/>
      <c r="Y89" s="136"/>
      <c r="Z89" s="136"/>
      <c r="AA89" s="136"/>
      <c r="AB89" s="136"/>
      <c r="AC89" s="136"/>
    </row>
    <row r="90" spans="1:29">
      <c r="A90" s="136"/>
      <c r="B90" s="136"/>
      <c r="C90" s="136"/>
      <c r="D90" s="136"/>
      <c r="E90" s="136"/>
      <c r="F90" s="136"/>
      <c r="H90" s="136"/>
      <c r="I90" s="136"/>
      <c r="J90" s="136"/>
      <c r="K90" s="136"/>
      <c r="L90" s="136"/>
      <c r="M90" s="136"/>
      <c r="N90" s="136"/>
      <c r="O90" s="136"/>
      <c r="P90" s="136"/>
      <c r="Q90" s="136"/>
      <c r="R90" s="136"/>
      <c r="S90" s="3"/>
      <c r="T90" s="3"/>
      <c r="U90" s="159"/>
      <c r="V90" s="160"/>
      <c r="W90" s="160"/>
      <c r="X90" s="160"/>
      <c r="Y90" s="136"/>
      <c r="Z90" s="136"/>
      <c r="AA90" s="136"/>
      <c r="AB90" s="136"/>
      <c r="AC90" s="136"/>
    </row>
    <row r="91" spans="1:29" ht="15" customHeight="1">
      <c r="A91" s="136"/>
      <c r="B91" s="136"/>
      <c r="C91" s="136"/>
      <c r="D91" s="136"/>
      <c r="E91" s="136"/>
      <c r="F91" s="136"/>
      <c r="H91" s="136"/>
      <c r="I91" s="136"/>
      <c r="J91" s="136"/>
      <c r="K91" s="136"/>
      <c r="L91" s="136"/>
      <c r="M91" s="136"/>
      <c r="N91" s="136"/>
      <c r="O91" s="136"/>
      <c r="P91" s="136"/>
      <c r="Q91" s="136"/>
      <c r="R91" s="136"/>
      <c r="S91" s="137"/>
      <c r="T91" s="136"/>
      <c r="U91" s="158"/>
      <c r="V91" s="142"/>
      <c r="W91" s="7"/>
      <c r="X91" s="2"/>
      <c r="Y91" s="136"/>
      <c r="Z91" s="136"/>
      <c r="AA91" s="136"/>
      <c r="AB91" s="136"/>
      <c r="AC91" s="136"/>
    </row>
    <row r="92" spans="1:29">
      <c r="A92" s="136"/>
      <c r="B92" s="136"/>
      <c r="C92" s="136"/>
      <c r="D92" s="136"/>
      <c r="E92" s="136"/>
      <c r="F92" s="136"/>
      <c r="H92" s="136"/>
      <c r="I92" s="136"/>
      <c r="J92" s="136"/>
      <c r="K92" s="136"/>
      <c r="L92" s="136"/>
      <c r="M92" s="136"/>
      <c r="N92" s="136"/>
      <c r="O92" s="136"/>
      <c r="P92" s="136"/>
      <c r="Q92" s="136"/>
      <c r="R92" s="136"/>
      <c r="S92"/>
      <c r="T92" s="136"/>
      <c r="U92" s="158"/>
      <c r="V92" s="142"/>
      <c r="W92" s="158"/>
      <c r="X92" s="142"/>
      <c r="Y92" s="136"/>
      <c r="Z92" s="136"/>
      <c r="AA92" s="136"/>
      <c r="AB92" s="136"/>
      <c r="AC92" s="136"/>
    </row>
    <row r="93" spans="1:29">
      <c r="A93" s="136"/>
      <c r="B93" s="136"/>
      <c r="C93" s="136"/>
      <c r="D93" s="136"/>
      <c r="E93" s="136"/>
      <c r="F93" s="136"/>
      <c r="H93" s="136"/>
      <c r="I93" s="136"/>
      <c r="J93" s="136"/>
      <c r="K93" s="136"/>
      <c r="L93" s="136"/>
      <c r="M93" s="136"/>
      <c r="N93" s="136"/>
      <c r="O93" s="136"/>
      <c r="P93" s="136"/>
      <c r="Q93" s="136"/>
      <c r="R93" s="136"/>
      <c r="S93"/>
      <c r="T93" s="136"/>
      <c r="U93" s="158"/>
      <c r="V93" s="7"/>
      <c r="W93" s="158"/>
      <c r="X93" s="7"/>
      <c r="Y93" s="136"/>
      <c r="Z93" s="136"/>
      <c r="AA93" s="136"/>
      <c r="AB93" s="136"/>
      <c r="AC93" s="136"/>
    </row>
    <row r="94" spans="1:29">
      <c r="A94" s="136"/>
      <c r="B94" s="136"/>
      <c r="C94" s="136"/>
      <c r="D94" s="136"/>
      <c r="E94" s="136"/>
      <c r="F94" s="136"/>
      <c r="H94" s="136"/>
      <c r="I94" s="136"/>
      <c r="J94" s="136"/>
      <c r="K94" s="136"/>
      <c r="L94" s="136"/>
      <c r="M94" s="136"/>
      <c r="N94" s="136"/>
      <c r="O94" s="136"/>
      <c r="P94" s="136"/>
      <c r="Q94" s="136"/>
      <c r="R94" s="136"/>
      <c r="S94"/>
      <c r="T94"/>
      <c r="U94" s="10"/>
      <c r="V94" s="2"/>
      <c r="W94" s="8"/>
      <c r="X94" s="8"/>
      <c r="Y94" s="136"/>
      <c r="Z94" s="136"/>
      <c r="AA94" s="136"/>
      <c r="AB94" s="136"/>
      <c r="AC94" s="136"/>
    </row>
    <row r="95" spans="1:29">
      <c r="A95" s="136"/>
      <c r="B95" s="136"/>
      <c r="C95" s="136"/>
      <c r="D95" s="136"/>
      <c r="E95" s="136"/>
      <c r="F95" s="136"/>
      <c r="H95" s="136"/>
      <c r="I95" s="136"/>
      <c r="J95" s="136"/>
      <c r="K95" s="136"/>
      <c r="L95" s="136"/>
      <c r="M95" s="136"/>
      <c r="N95" s="136"/>
      <c r="O95" s="136"/>
      <c r="P95" s="136"/>
      <c r="Q95" s="136"/>
      <c r="R95" s="136"/>
      <c r="S95"/>
      <c r="T95"/>
      <c r="U95" s="2"/>
      <c r="V95" s="11"/>
      <c r="W95" s="8"/>
      <c r="X95" s="8"/>
      <c r="Y95" s="136"/>
      <c r="Z95" s="136"/>
      <c r="AA95" s="136"/>
      <c r="AB95" s="136"/>
      <c r="AC95" s="136"/>
    </row>
    <row r="96" spans="1:29">
      <c r="A96" s="136"/>
      <c r="B96" s="136"/>
      <c r="C96" s="136"/>
      <c r="D96" s="136"/>
      <c r="E96" s="136"/>
      <c r="F96" s="136"/>
      <c r="H96" s="136"/>
      <c r="I96" s="136"/>
      <c r="J96" s="136"/>
      <c r="K96" s="136"/>
      <c r="L96" s="136"/>
      <c r="M96" s="136"/>
      <c r="N96" s="136"/>
      <c r="O96" s="136"/>
      <c r="P96" s="136"/>
      <c r="Q96" s="136"/>
      <c r="R96" s="136"/>
      <c r="S96"/>
      <c r="T96"/>
      <c r="U96" s="8"/>
      <c r="V96" s="8"/>
      <c r="W96" s="12"/>
      <c r="X96" s="2"/>
      <c r="Y96" s="136"/>
      <c r="Z96" s="136"/>
      <c r="AA96" s="136"/>
      <c r="AB96" s="136"/>
      <c r="AC96" s="136"/>
    </row>
    <row r="97" spans="19:24">
      <c r="S97" s="6"/>
      <c r="T97"/>
      <c r="U97" s="8"/>
      <c r="V97" s="8"/>
      <c r="W97" s="2"/>
      <c r="X97" s="10"/>
    </row>
    <row r="98" spans="19:24">
      <c r="S98" s="5"/>
      <c r="T98" s="136"/>
      <c r="U98" s="142"/>
      <c r="V98" s="142"/>
      <c r="W98" s="142"/>
      <c r="X98" s="142"/>
    </row>
    <row r="99" spans="19:24">
      <c r="S99" s="9"/>
      <c r="T99" s="136"/>
      <c r="U99" s="161"/>
      <c r="V99" s="162"/>
      <c r="W99" s="154"/>
      <c r="X99" s="161"/>
    </row>
  </sheetData>
  <sheetProtection algorithmName="SHA-512" hashValue="dTO26AuO9rbkQAR9Z1ipNf67aB7OHkG7od0hcAag8DWqXzlkTFUWyeUdiOixGr2+VNqrhgUYtw7sRajzhX1pQA==" saltValue="2PPfcZ59h+UuUniUssi3YA==" spinCount="100000" sheet="1" objects="1" scenarios="1"/>
  <mergeCells count="32">
    <mergeCell ref="A15:B15"/>
    <mergeCell ref="A18:B18"/>
    <mergeCell ref="A13:D13"/>
    <mergeCell ref="A76:H76"/>
    <mergeCell ref="A17:D17"/>
    <mergeCell ref="A22:B22"/>
    <mergeCell ref="A30:A31"/>
    <mergeCell ref="A23:B23"/>
    <mergeCell ref="A25:F25"/>
    <mergeCell ref="A26:F26"/>
    <mergeCell ref="A27:F27"/>
    <mergeCell ref="A21:D21"/>
    <mergeCell ref="A20:D20"/>
    <mergeCell ref="A65:D65"/>
    <mergeCell ref="D30:D31"/>
    <mergeCell ref="A28:C28"/>
    <mergeCell ref="A7:B7"/>
    <mergeCell ref="A8:B8"/>
    <mergeCell ref="A14:B14"/>
    <mergeCell ref="A9:B9"/>
    <mergeCell ref="A10:B10"/>
    <mergeCell ref="A12:D12"/>
    <mergeCell ref="D28:F28"/>
    <mergeCell ref="A46:A47"/>
    <mergeCell ref="C38:C39"/>
    <mergeCell ref="F38:F39"/>
    <mergeCell ref="A59:E59"/>
    <mergeCell ref="A60:E60"/>
    <mergeCell ref="A43:F43"/>
    <mergeCell ref="F54:F55"/>
    <mergeCell ref="D46:D47"/>
    <mergeCell ref="C54:C55"/>
  </mergeCells>
  <conditionalFormatting sqref="A32:B32 D32:E32 A48:B48 D48:E48">
    <cfRule type="expression" dxfId="98" priority="136">
      <formula>$J$14=FALSE</formula>
    </cfRule>
  </conditionalFormatting>
  <conditionalFormatting sqref="A34:F34 A50:F50">
    <cfRule type="expression" dxfId="97" priority="138">
      <formula>$J$22=FALSE</formula>
    </cfRule>
  </conditionalFormatting>
  <conditionalFormatting sqref="B38">
    <cfRule type="expression" dxfId="96" priority="117">
      <formula>$A$41=TRUE</formula>
    </cfRule>
    <cfRule type="expression" dxfId="95" priority="116">
      <formula>$A$41=FALSE</formula>
    </cfRule>
  </conditionalFormatting>
  <conditionalFormatting sqref="B39 B62:E62">
    <cfRule type="expression" dxfId="94" priority="119">
      <formula>$A$41=FALSE</formula>
    </cfRule>
    <cfRule type="expression" dxfId="93" priority="118">
      <formula>$A$41=TRUE</formula>
    </cfRule>
  </conditionalFormatting>
  <conditionalFormatting sqref="B54">
    <cfRule type="expression" dxfId="92" priority="47">
      <formula>$A$57=FALSE</formula>
    </cfRule>
    <cfRule type="expression" dxfId="91" priority="48">
      <formula>$A$57=TRUE</formula>
    </cfRule>
  </conditionalFormatting>
  <conditionalFormatting sqref="B55">
    <cfRule type="expression" dxfId="90" priority="49">
      <formula>$A$57=TRUE</formula>
    </cfRule>
    <cfRule type="expression" dxfId="89" priority="50">
      <formula>$A$57=FALSE</formula>
    </cfRule>
  </conditionalFormatting>
  <conditionalFormatting sqref="B31:C31">
    <cfRule type="expression" dxfId="88" priority="121">
      <formula>$A$40=TRUE</formula>
    </cfRule>
    <cfRule type="expression" dxfId="87" priority="120">
      <formula>$A$40=FALSE</formula>
    </cfRule>
  </conditionalFormatting>
  <conditionalFormatting sqref="B47:C47">
    <cfRule type="expression" dxfId="86" priority="62">
      <formula>$A$56=FALSE</formula>
    </cfRule>
    <cfRule type="expression" dxfId="85" priority="63">
      <formula>$A$56=TRUE</formula>
    </cfRule>
  </conditionalFormatting>
  <conditionalFormatting sqref="C30">
    <cfRule type="expression" dxfId="84" priority="125">
      <formula>$A$40=FALSE</formula>
    </cfRule>
    <cfRule type="expression" dxfId="83" priority="124">
      <formula>$A$40=TRUE</formula>
    </cfRule>
  </conditionalFormatting>
  <conditionalFormatting sqref="C32 F32 C48 F48">
    <cfRule type="expression" dxfId="82" priority="140">
      <formula>$J$14=FALSE</formula>
    </cfRule>
  </conditionalFormatting>
  <conditionalFormatting sqref="C46">
    <cfRule type="expression" dxfId="81" priority="66">
      <formula>$A$56=TRUE</formula>
    </cfRule>
    <cfRule type="expression" dxfId="80" priority="67">
      <formula>$A$56=FALSE</formula>
    </cfRule>
  </conditionalFormatting>
  <conditionalFormatting sqref="D15">
    <cfRule type="expression" dxfId="79" priority="142">
      <formula>$J$15=TRUE</formula>
    </cfRule>
    <cfRule type="expression" dxfId="78" priority="143">
      <formula>$J$15=FALSE</formula>
    </cfRule>
  </conditionalFormatting>
  <conditionalFormatting sqref="D18">
    <cfRule type="expression" dxfId="77" priority="144">
      <formula>$J$18=TRUE</formula>
    </cfRule>
    <cfRule type="expression" dxfId="76" priority="145">
      <formula>$J$18=FALSE</formula>
    </cfRule>
  </conditionalFormatting>
  <conditionalFormatting sqref="D23">
    <cfRule type="expression" dxfId="75" priority="147">
      <formula>$J$23=TRUE</formula>
    </cfRule>
    <cfRule type="expression" dxfId="74" priority="146">
      <formula>$J$23=FALSE</formula>
    </cfRule>
  </conditionalFormatting>
  <conditionalFormatting sqref="E38">
    <cfRule type="expression" dxfId="73" priority="52">
      <formula>$D$41=TRUE</formula>
    </cfRule>
    <cfRule type="expression" dxfId="72" priority="51">
      <formula>$D$41=FALSE</formula>
    </cfRule>
  </conditionalFormatting>
  <conditionalFormatting sqref="E39">
    <cfRule type="expression" dxfId="71" priority="56">
      <formula>$D$41=FALSE</formula>
    </cfRule>
    <cfRule type="expression" dxfId="70" priority="53">
      <formula>$D$41=TRUE</formula>
    </cfRule>
  </conditionalFormatting>
  <conditionalFormatting sqref="E54">
    <cfRule type="expression" dxfId="69" priority="24">
      <formula>$D$57=TRUE</formula>
    </cfRule>
    <cfRule type="expression" dxfId="68" priority="23">
      <formula>$D$57=FALSE</formula>
    </cfRule>
  </conditionalFormatting>
  <conditionalFormatting sqref="E55">
    <cfRule type="expression" dxfId="67" priority="26">
      <formula>$D$57=FALSE</formula>
    </cfRule>
    <cfRule type="expression" dxfId="66" priority="25">
      <formula>$D$57=TRUE</formula>
    </cfRule>
  </conditionalFormatting>
  <conditionalFormatting sqref="E31:F31">
    <cfRule type="expression" dxfId="65" priority="72">
      <formula>$D$40=FALSE</formula>
    </cfRule>
    <cfRule type="expression" dxfId="64" priority="73">
      <formula>$D$40=TRUE</formula>
    </cfRule>
  </conditionalFormatting>
  <conditionalFormatting sqref="E47:F47">
    <cfRule type="expression" dxfId="63" priority="16">
      <formula>$D$56=TRUE</formula>
    </cfRule>
    <cfRule type="expression" dxfId="62" priority="15">
      <formula>$D$56=FALSE</formula>
    </cfRule>
  </conditionalFormatting>
  <conditionalFormatting sqref="F30">
    <cfRule type="expression" dxfId="61" priority="39">
      <formula>$D$40=FALSE</formula>
    </cfRule>
    <cfRule type="expression" dxfId="60" priority="38">
      <formula>$D$40=TRUE</formula>
    </cfRule>
  </conditionalFormatting>
  <conditionalFormatting sqref="F46">
    <cfRule type="expression" dxfId="59" priority="22">
      <formula>$D$56=FALSE</formula>
    </cfRule>
    <cfRule type="expression" dxfId="58" priority="21">
      <formula>$D$56=TRUE</formula>
    </cfRule>
  </conditionalFormatting>
  <hyperlinks>
    <hyperlink ref="D7" r:id="rId1" xr:uid="{A8FBC13D-E6D4-4201-BAE7-101CA83F1D4A}"/>
  </hyperlinks>
  <pageMargins left="0.7" right="0.7" top="0.75" bottom="0.75" header="0.3" footer="0.3"/>
  <pageSetup scale="40" orientation="portrait" r:id="rId2"/>
  <rowBreaks count="1" manualBreakCount="1">
    <brk id="57" max="16383" man="1"/>
  </rowBreaks>
  <drawing r:id="rId3"/>
  <legacyDrawing r:id="rId4"/>
  <mc:AlternateContent xmlns:mc="http://schemas.openxmlformats.org/markup-compatibility/2006">
    <mc:Choice Requires="x14">
      <controls>
        <mc:AlternateContent xmlns:mc="http://schemas.openxmlformats.org/markup-compatibility/2006">
          <mc:Choice Requires="x14">
            <control shapeId="1026" r:id="rId5" name="Check Box 2">
              <controlPr locked="0" defaultSize="0" autoFill="0" autoLine="0" autoPict="0">
                <anchor moveWithCells="1">
                  <from>
                    <xdr:col>2</xdr:col>
                    <xdr:colOff>525780</xdr:colOff>
                    <xdr:row>21</xdr:row>
                    <xdr:rowOff>129540</xdr:rowOff>
                  </from>
                  <to>
                    <xdr:col>2</xdr:col>
                    <xdr:colOff>1386840</xdr:colOff>
                    <xdr:row>21</xdr:row>
                    <xdr:rowOff>358140</xdr:rowOff>
                  </to>
                </anchor>
              </controlPr>
            </control>
          </mc:Choice>
        </mc:AlternateContent>
        <mc:AlternateContent xmlns:mc="http://schemas.openxmlformats.org/markup-compatibility/2006">
          <mc:Choice Requires="x14">
            <control shapeId="1028" r:id="rId6" name="Check Box 4">
              <controlPr locked="0" defaultSize="0" autoFill="0" autoLine="0" autoPict="0">
                <anchor moveWithCells="1">
                  <from>
                    <xdr:col>2</xdr:col>
                    <xdr:colOff>518160</xdr:colOff>
                    <xdr:row>22</xdr:row>
                    <xdr:rowOff>144780</xdr:rowOff>
                  </from>
                  <to>
                    <xdr:col>2</xdr:col>
                    <xdr:colOff>1478280</xdr:colOff>
                    <xdr:row>22</xdr:row>
                    <xdr:rowOff>556260</xdr:rowOff>
                  </to>
                </anchor>
              </controlPr>
            </control>
          </mc:Choice>
        </mc:AlternateContent>
        <mc:AlternateContent xmlns:mc="http://schemas.openxmlformats.org/markup-compatibility/2006">
          <mc:Choice Requires="x14">
            <control shapeId="1034" r:id="rId7" name="Check Box 10">
              <controlPr locked="0" defaultSize="0" autoFill="0" autoLine="0" autoPict="0">
                <anchor moveWithCells="1">
                  <from>
                    <xdr:col>2</xdr:col>
                    <xdr:colOff>594360</xdr:colOff>
                    <xdr:row>13</xdr:row>
                    <xdr:rowOff>137160</xdr:rowOff>
                  </from>
                  <to>
                    <xdr:col>2</xdr:col>
                    <xdr:colOff>1318260</xdr:colOff>
                    <xdr:row>13</xdr:row>
                    <xdr:rowOff>365760</xdr:rowOff>
                  </to>
                </anchor>
              </controlPr>
            </control>
          </mc:Choice>
        </mc:AlternateContent>
        <mc:AlternateContent xmlns:mc="http://schemas.openxmlformats.org/markup-compatibility/2006">
          <mc:Choice Requires="x14">
            <control shapeId="1035" r:id="rId8" name="Check Box 11">
              <controlPr locked="0" defaultSize="0" autoFill="0" autoLine="0" autoPict="0">
                <anchor moveWithCells="1">
                  <from>
                    <xdr:col>2</xdr:col>
                    <xdr:colOff>480060</xdr:colOff>
                    <xdr:row>14</xdr:row>
                    <xdr:rowOff>137160</xdr:rowOff>
                  </from>
                  <to>
                    <xdr:col>2</xdr:col>
                    <xdr:colOff>1013460</xdr:colOff>
                    <xdr:row>14</xdr:row>
                    <xdr:rowOff>365760</xdr:rowOff>
                  </to>
                </anchor>
              </controlPr>
            </control>
          </mc:Choice>
        </mc:AlternateContent>
        <mc:AlternateContent xmlns:mc="http://schemas.openxmlformats.org/markup-compatibility/2006">
          <mc:Choice Requires="x14">
            <control shapeId="1044" r:id="rId9" name="Check Box 20">
              <controlPr locked="0" defaultSize="0" autoFill="0" autoLine="0" autoPict="0" altText="Use Default Maintenance Cost (2% of total initial cost) ">
                <anchor moveWithCells="1">
                  <from>
                    <xdr:col>0</xdr:col>
                    <xdr:colOff>0</xdr:colOff>
                    <xdr:row>37</xdr:row>
                    <xdr:rowOff>670560</xdr:rowOff>
                  </from>
                  <to>
                    <xdr:col>1</xdr:col>
                    <xdr:colOff>304800</xdr:colOff>
                    <xdr:row>39</xdr:row>
                    <xdr:rowOff>0</xdr:rowOff>
                  </to>
                </anchor>
              </controlPr>
            </control>
          </mc:Choice>
        </mc:AlternateContent>
        <mc:AlternateContent xmlns:mc="http://schemas.openxmlformats.org/markup-compatibility/2006">
          <mc:Choice Requires="x14">
            <control shapeId="1046" r:id="rId10" name="Check Box 22">
              <controlPr locked="0" defaultSize="0" autoFill="0" autoLine="0" autoPict="0" altText="Use Default Maintenance Cost (2% of total initial cost) ">
                <anchor moveWithCells="1">
                  <from>
                    <xdr:col>3</xdr:col>
                    <xdr:colOff>22860</xdr:colOff>
                    <xdr:row>38</xdr:row>
                    <xdr:rowOff>38100</xdr:rowOff>
                  </from>
                  <to>
                    <xdr:col>4</xdr:col>
                    <xdr:colOff>335280</xdr:colOff>
                    <xdr:row>38</xdr:row>
                    <xdr:rowOff>297180</xdr:rowOff>
                  </to>
                </anchor>
              </controlPr>
            </control>
          </mc:Choice>
        </mc:AlternateContent>
        <mc:AlternateContent xmlns:mc="http://schemas.openxmlformats.org/markup-compatibility/2006">
          <mc:Choice Requires="x14">
            <control shapeId="1049" r:id="rId11" name="Check Box 25">
              <controlPr locked="0" defaultSize="0" autoFill="0" autoLine="0" autoPict="0">
                <anchor moveWithCells="1">
                  <from>
                    <xdr:col>2</xdr:col>
                    <xdr:colOff>518160</xdr:colOff>
                    <xdr:row>17</xdr:row>
                    <xdr:rowOff>144780</xdr:rowOff>
                  </from>
                  <to>
                    <xdr:col>2</xdr:col>
                    <xdr:colOff>1546860</xdr:colOff>
                    <xdr:row>17</xdr:row>
                    <xdr:rowOff>403860</xdr:rowOff>
                  </to>
                </anchor>
              </controlPr>
            </control>
          </mc:Choice>
        </mc:AlternateContent>
        <mc:AlternateContent xmlns:mc="http://schemas.openxmlformats.org/markup-compatibility/2006">
          <mc:Choice Requires="x14">
            <control shapeId="1051" r:id="rId12" name="Check Box 27">
              <controlPr locked="0" defaultSize="0" autoFill="0" autoLine="0" autoPict="0">
                <anchor moveWithCells="1">
                  <from>
                    <xdr:col>1</xdr:col>
                    <xdr:colOff>487680</xdr:colOff>
                    <xdr:row>29</xdr:row>
                    <xdr:rowOff>99060</xdr:rowOff>
                  </from>
                  <to>
                    <xdr:col>1</xdr:col>
                    <xdr:colOff>1554480</xdr:colOff>
                    <xdr:row>29</xdr:row>
                    <xdr:rowOff>419100</xdr:rowOff>
                  </to>
                </anchor>
              </controlPr>
            </control>
          </mc:Choice>
        </mc:AlternateContent>
        <mc:AlternateContent xmlns:mc="http://schemas.openxmlformats.org/markup-compatibility/2006">
          <mc:Choice Requires="x14">
            <control shapeId="1052" r:id="rId13" name="Check Box 28">
              <controlPr locked="0" defaultSize="0" autoFill="0" autoLine="0" autoPict="0">
                <anchor moveWithCells="1">
                  <from>
                    <xdr:col>4</xdr:col>
                    <xdr:colOff>365760</xdr:colOff>
                    <xdr:row>29</xdr:row>
                    <xdr:rowOff>213360</xdr:rowOff>
                  </from>
                  <to>
                    <xdr:col>4</xdr:col>
                    <xdr:colOff>1021080</xdr:colOff>
                    <xdr:row>29</xdr:row>
                    <xdr:rowOff>457200</xdr:rowOff>
                  </to>
                </anchor>
              </controlPr>
            </control>
          </mc:Choice>
        </mc:AlternateContent>
        <mc:AlternateContent xmlns:mc="http://schemas.openxmlformats.org/markup-compatibility/2006">
          <mc:Choice Requires="x14">
            <control shapeId="1053" r:id="rId14" name="Check Box 29">
              <controlPr locked="0" defaultSize="0" autoFill="0" autoLine="0" autoPict="0">
                <anchor moveWithCells="1">
                  <from>
                    <xdr:col>1</xdr:col>
                    <xdr:colOff>289560</xdr:colOff>
                    <xdr:row>45</xdr:row>
                    <xdr:rowOff>68580</xdr:rowOff>
                  </from>
                  <to>
                    <xdr:col>1</xdr:col>
                    <xdr:colOff>1066800</xdr:colOff>
                    <xdr:row>46</xdr:row>
                    <xdr:rowOff>60960</xdr:rowOff>
                  </to>
                </anchor>
              </controlPr>
            </control>
          </mc:Choice>
        </mc:AlternateContent>
        <mc:AlternateContent xmlns:mc="http://schemas.openxmlformats.org/markup-compatibility/2006">
          <mc:Choice Requires="x14">
            <control shapeId="1055" r:id="rId15" name="Check Box 31">
              <controlPr locked="0" defaultSize="0" autoFill="0" autoLine="0" autoPict="0" altText="Use Default Maintenance Cost (2% of total initial cost) ">
                <anchor moveWithCells="1">
                  <from>
                    <xdr:col>0</xdr:col>
                    <xdr:colOff>7620</xdr:colOff>
                    <xdr:row>54</xdr:row>
                    <xdr:rowOff>7620</xdr:rowOff>
                  </from>
                  <to>
                    <xdr:col>1</xdr:col>
                    <xdr:colOff>121920</xdr:colOff>
                    <xdr:row>55</xdr:row>
                    <xdr:rowOff>0</xdr:rowOff>
                  </to>
                </anchor>
              </controlPr>
            </control>
          </mc:Choice>
        </mc:AlternateContent>
        <mc:AlternateContent xmlns:mc="http://schemas.openxmlformats.org/markup-compatibility/2006">
          <mc:Choice Requires="x14">
            <control shapeId="1060" r:id="rId16" name="Check Box 36">
              <controlPr locked="0" defaultSize="0" autoFill="0" autoLine="0" autoPict="0">
                <anchor moveWithCells="1">
                  <from>
                    <xdr:col>4</xdr:col>
                    <xdr:colOff>190500</xdr:colOff>
                    <xdr:row>45</xdr:row>
                    <xdr:rowOff>22860</xdr:rowOff>
                  </from>
                  <to>
                    <xdr:col>4</xdr:col>
                    <xdr:colOff>975360</xdr:colOff>
                    <xdr:row>46</xdr:row>
                    <xdr:rowOff>22860</xdr:rowOff>
                  </to>
                </anchor>
              </controlPr>
            </control>
          </mc:Choice>
        </mc:AlternateContent>
        <mc:AlternateContent xmlns:mc="http://schemas.openxmlformats.org/markup-compatibility/2006">
          <mc:Choice Requires="x14">
            <control shapeId="1063" r:id="rId17" name="Check Box 39">
              <controlPr locked="0" defaultSize="0" autoFill="0" autoLine="0" autoPict="0" altText="Use Default Maintenance Cost (2% of total initial cost) ">
                <anchor moveWithCells="1">
                  <from>
                    <xdr:col>3</xdr:col>
                    <xdr:colOff>0</xdr:colOff>
                    <xdr:row>53</xdr:row>
                    <xdr:rowOff>982980</xdr:rowOff>
                  </from>
                  <to>
                    <xdr:col>4</xdr:col>
                    <xdr:colOff>15240</xdr:colOff>
                    <xdr:row>54</xdr:row>
                    <xdr:rowOff>259080</xdr:rowOff>
                  </to>
                </anchor>
              </controlPr>
            </control>
          </mc:Choice>
        </mc:AlternateContent>
      </controls>
    </mc:Choice>
  </mc:AlternateContent>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27518D9-8D12-4867-BCFF-661CC6B14480}">
  <sheetPr codeName="Sheet2"/>
  <dimension ref="A2:AC102"/>
  <sheetViews>
    <sheetView tabSelected="1" view="pageBreakPreview" topLeftCell="A98" zoomScale="85" zoomScaleNormal="85" zoomScaleSheetLayoutView="85" zoomScalePageLayoutView="10" workbookViewId="0">
      <selection activeCell="H111" sqref="H111"/>
    </sheetView>
  </sheetViews>
  <sheetFormatPr defaultColWidth="8.7109375" defaultRowHeight="14.45"/>
  <cols>
    <col min="1" max="1" width="40.85546875" style="4" customWidth="1"/>
    <col min="2" max="2" width="25" style="4" customWidth="1"/>
    <col min="3" max="3" width="22.7109375" style="4" customWidth="1"/>
    <col min="4" max="4" width="36.7109375" style="4" customWidth="1"/>
    <col min="5" max="5" width="23" style="4" customWidth="1"/>
    <col min="6" max="6" width="21.7109375" style="4" customWidth="1"/>
    <col min="7" max="7" width="39.42578125" style="13" customWidth="1"/>
    <col min="8" max="8" width="11.7109375" style="4" customWidth="1"/>
    <col min="9" max="9" width="15.42578125" style="4" customWidth="1"/>
    <col min="10" max="10" width="37.7109375" style="4" customWidth="1"/>
    <col min="11" max="11" width="20" style="4" customWidth="1"/>
    <col min="12" max="12" width="19.28515625" style="4" customWidth="1"/>
    <col min="13" max="13" width="37.7109375" style="4" customWidth="1"/>
    <col min="14" max="14" width="11.7109375" style="4" customWidth="1"/>
    <col min="15" max="15" width="17" style="4" hidden="1" customWidth="1"/>
    <col min="16" max="16" width="39" style="4" hidden="1" customWidth="1"/>
    <col min="17" max="17" width="19.85546875" style="4" hidden="1" customWidth="1"/>
    <col min="18" max="18" width="23.5703125" style="4" hidden="1" customWidth="1"/>
    <col min="19" max="19" width="50" style="4" hidden="1" customWidth="1"/>
    <col min="20" max="20" width="24.28515625" style="4" hidden="1" customWidth="1"/>
    <col min="21" max="21" width="32.42578125" style="4" hidden="1" customWidth="1"/>
    <col min="22" max="22" width="20.28515625" style="4" hidden="1" customWidth="1"/>
    <col min="23" max="23" width="54.5703125" style="4" customWidth="1"/>
    <col min="24" max="24" width="53.7109375" style="4" customWidth="1"/>
    <col min="25" max="25" width="8.7109375" style="4"/>
    <col min="26" max="26" width="21.5703125" style="4" customWidth="1"/>
    <col min="27" max="27" width="27.7109375" style="4" customWidth="1"/>
    <col min="28" max="30" width="8.7109375" style="4"/>
    <col min="31" max="31" width="32.7109375" style="4" customWidth="1"/>
    <col min="32" max="32" width="31.5703125" style="4" customWidth="1"/>
    <col min="33" max="16384" width="8.7109375" style="4"/>
  </cols>
  <sheetData>
    <row r="2" spans="1:26" ht="23.45">
      <c r="A2" s="136"/>
      <c r="B2" s="246" t="s">
        <v>74</v>
      </c>
      <c r="C2" s="246"/>
      <c r="D2" s="136"/>
      <c r="E2" s="136"/>
      <c r="F2" s="136"/>
      <c r="H2" s="136"/>
      <c r="I2" s="136"/>
      <c r="J2" s="136"/>
      <c r="K2" s="136"/>
      <c r="L2" s="136"/>
      <c r="M2" s="136"/>
      <c r="N2" s="136"/>
      <c r="O2" s="136"/>
      <c r="P2" s="136"/>
      <c r="Q2" s="136"/>
      <c r="R2" s="136"/>
      <c r="S2" s="136"/>
      <c r="T2" s="136"/>
      <c r="U2" s="136"/>
      <c r="V2" s="136"/>
      <c r="W2" s="136"/>
      <c r="X2" s="136"/>
      <c r="Y2" s="136"/>
      <c r="Z2" s="136"/>
    </row>
    <row r="4" spans="1:26">
      <c r="A4" s="136"/>
      <c r="B4" t="s">
        <v>75</v>
      </c>
      <c r="C4" s="137"/>
      <c r="D4" s="136"/>
      <c r="E4" s="136"/>
      <c r="F4" s="136"/>
      <c r="G4" s="34"/>
      <c r="H4" s="136"/>
      <c r="I4" s="136"/>
      <c r="J4" s="136"/>
      <c r="K4" s="136"/>
      <c r="L4" s="136"/>
      <c r="M4" s="136"/>
      <c r="N4" s="136"/>
      <c r="O4" s="136"/>
      <c r="P4" s="136"/>
      <c r="Q4" s="136"/>
      <c r="R4" s="136"/>
      <c r="S4" s="136"/>
      <c r="T4" s="136"/>
      <c r="U4" s="136"/>
      <c r="V4" s="136"/>
      <c r="W4" s="136"/>
      <c r="X4" s="136"/>
      <c r="Y4" s="136"/>
      <c r="Z4" s="136"/>
    </row>
    <row r="5" spans="1:26">
      <c r="A5" s="136"/>
      <c r="B5" s="136"/>
      <c r="C5" s="136"/>
      <c r="D5" s="136"/>
      <c r="E5" s="136"/>
      <c r="F5" s="136"/>
      <c r="G5" s="34"/>
      <c r="H5" s="136"/>
      <c r="I5" s="136"/>
      <c r="J5" s="136"/>
      <c r="K5" s="136"/>
      <c r="L5" s="136"/>
      <c r="M5" s="136"/>
      <c r="N5" s="136"/>
      <c r="O5" s="136"/>
      <c r="P5" s="136"/>
      <c r="Q5" s="136"/>
      <c r="R5" s="136"/>
      <c r="S5" s="136"/>
      <c r="T5" s="136"/>
      <c r="U5" s="136"/>
      <c r="V5" s="136"/>
      <c r="W5" s="136"/>
      <c r="X5" s="136"/>
      <c r="Y5" s="136"/>
      <c r="Z5" s="136"/>
    </row>
    <row r="6" spans="1:26" ht="20.25" customHeight="1">
      <c r="A6" s="31" t="s">
        <v>76</v>
      </c>
      <c r="B6" s="31"/>
      <c r="C6" s="31"/>
      <c r="D6" s="20"/>
      <c r="E6" s="20"/>
      <c r="F6" s="20"/>
      <c r="G6" s="107"/>
      <c r="H6" s="136"/>
      <c r="I6" s="136"/>
      <c r="J6" s="136"/>
      <c r="K6" s="136"/>
      <c r="L6" s="136"/>
      <c r="M6" s="136"/>
      <c r="N6" s="136"/>
      <c r="O6" s="136"/>
      <c r="P6" s="136"/>
      <c r="Q6" s="136"/>
      <c r="R6" s="136"/>
      <c r="S6" s="136"/>
      <c r="T6" s="136"/>
      <c r="U6" s="136"/>
      <c r="V6" s="136"/>
      <c r="W6" s="136"/>
      <c r="X6" s="136"/>
      <c r="Y6" s="136"/>
      <c r="Z6" s="136"/>
    </row>
    <row r="7" spans="1:26" ht="73.150000000000006" customHeight="1">
      <c r="A7" s="214" t="s">
        <v>77</v>
      </c>
      <c r="B7" s="214"/>
      <c r="C7" s="138">
        <v>10</v>
      </c>
      <c r="D7" s="106" t="s">
        <v>4</v>
      </c>
      <c r="E7" s="44"/>
      <c r="F7" s="34"/>
      <c r="G7" s="104"/>
      <c r="H7" s="136"/>
      <c r="I7" s="136"/>
      <c r="J7" s="136"/>
      <c r="K7" s="136"/>
      <c r="L7" s="136"/>
      <c r="M7" s="136"/>
      <c r="N7" s="136"/>
      <c r="O7" s="136"/>
      <c r="P7" s="136"/>
      <c r="Q7" s="136"/>
      <c r="R7" s="136"/>
      <c r="S7" s="136"/>
      <c r="T7" s="136"/>
      <c r="U7" s="136"/>
      <c r="V7" s="136"/>
      <c r="W7" s="136"/>
      <c r="X7" s="136"/>
      <c r="Y7" s="14"/>
      <c r="Z7" s="14"/>
    </row>
    <row r="8" spans="1:26" ht="29.25" customHeight="1">
      <c r="A8" s="215" t="s">
        <v>78</v>
      </c>
      <c r="B8" s="216"/>
      <c r="C8" s="139">
        <v>100</v>
      </c>
      <c r="D8" s="163"/>
      <c r="E8" s="34"/>
      <c r="F8" s="34"/>
      <c r="G8" s="34"/>
      <c r="H8" s="136"/>
      <c r="I8" s="136"/>
      <c r="J8" s="136"/>
      <c r="K8" s="136"/>
      <c r="L8" s="136"/>
      <c r="M8" s="136"/>
      <c r="N8" s="136"/>
      <c r="O8" s="136"/>
      <c r="P8" s="136"/>
      <c r="Q8" s="136"/>
      <c r="R8" s="136"/>
      <c r="S8" s="136"/>
      <c r="T8" s="136"/>
      <c r="U8" s="136"/>
      <c r="V8" s="136"/>
      <c r="W8" s="136"/>
      <c r="X8" s="136"/>
      <c r="Y8" s="14"/>
      <c r="Z8" s="15"/>
    </row>
    <row r="9" spans="1:26" ht="29.25" customHeight="1">
      <c r="A9" s="219" t="s">
        <v>6</v>
      </c>
      <c r="B9" s="220"/>
      <c r="C9" s="141">
        <f>C7*C8</f>
        <v>1000</v>
      </c>
      <c r="D9" s="142"/>
      <c r="E9" s="34"/>
      <c r="F9" s="34"/>
      <c r="G9" s="34"/>
      <c r="H9" s="136"/>
      <c r="I9" s="136"/>
      <c r="J9" s="136"/>
      <c r="K9" s="136"/>
      <c r="L9" s="136"/>
      <c r="M9" s="136"/>
      <c r="N9" s="136"/>
      <c r="O9" s="136"/>
      <c r="P9" s="136"/>
      <c r="Q9" s="136"/>
      <c r="R9" s="136"/>
      <c r="S9" s="136"/>
      <c r="T9" s="136"/>
      <c r="U9" s="136"/>
      <c r="V9" s="136"/>
      <c r="W9" s="136"/>
      <c r="X9" s="136"/>
      <c r="Y9" s="14"/>
      <c r="Z9" s="15"/>
    </row>
    <row r="10" spans="1:26" ht="31.5" customHeight="1" thickBot="1">
      <c r="A10" s="221" t="s">
        <v>79</v>
      </c>
      <c r="B10" s="221"/>
      <c r="C10" s="143">
        <v>3.3</v>
      </c>
      <c r="D10" s="144"/>
      <c r="E10" s="34"/>
      <c r="F10" s="34"/>
      <c r="G10" s="34"/>
      <c r="H10" s="136"/>
      <c r="I10" s="136"/>
      <c r="J10" s="136"/>
      <c r="K10" s="136"/>
      <c r="L10" s="136"/>
      <c r="M10" s="136"/>
      <c r="N10" s="136"/>
      <c r="O10" s="136"/>
      <c r="P10" s="136"/>
      <c r="Q10" s="136"/>
      <c r="R10" s="136"/>
      <c r="S10" s="136"/>
      <c r="T10" s="136"/>
      <c r="U10" s="136"/>
      <c r="V10" s="136"/>
      <c r="W10" s="136"/>
      <c r="X10" s="136"/>
      <c r="Y10" s="14"/>
      <c r="Z10" s="14"/>
    </row>
    <row r="11" spans="1:26" ht="15" customHeight="1" thickTop="1">
      <c r="A11" s="36"/>
      <c r="B11" s="145"/>
      <c r="C11" s="144"/>
      <c r="D11" s="142"/>
      <c r="E11" s="34"/>
      <c r="F11" s="34"/>
      <c r="G11" s="34"/>
      <c r="H11"/>
      <c r="I11"/>
      <c r="J11"/>
      <c r="K11" s="136"/>
      <c r="L11" s="136"/>
      <c r="M11" s="136"/>
      <c r="N11" s="136"/>
      <c r="O11" s="136"/>
      <c r="P11" s="136"/>
      <c r="Q11" s="136"/>
      <c r="R11" s="136"/>
      <c r="S11" s="136"/>
      <c r="T11" s="136"/>
      <c r="U11" s="136"/>
      <c r="V11" s="136"/>
      <c r="W11" s="136"/>
      <c r="X11" s="136"/>
      <c r="Y11" s="14"/>
      <c r="Z11" s="15"/>
    </row>
    <row r="12" spans="1:26" ht="21" customHeight="1">
      <c r="A12" s="31" t="s">
        <v>8</v>
      </c>
      <c r="B12" s="31"/>
      <c r="C12" s="31"/>
      <c r="D12" s="31"/>
      <c r="E12" s="34"/>
      <c r="F12" s="34"/>
      <c r="G12" s="34"/>
      <c r="H12"/>
      <c r="I12"/>
      <c r="J12"/>
      <c r="K12" s="136"/>
      <c r="L12" s="136"/>
      <c r="M12" s="136"/>
      <c r="N12" s="136"/>
      <c r="O12" s="136"/>
      <c r="P12" s="136"/>
      <c r="Q12" s="136"/>
      <c r="R12" s="136"/>
      <c r="S12" s="136"/>
      <c r="T12" s="136"/>
      <c r="U12" s="136"/>
      <c r="V12" s="136"/>
      <c r="W12" s="136"/>
      <c r="X12" s="136"/>
      <c r="Y12" s="14"/>
      <c r="Z12" s="15"/>
    </row>
    <row r="13" spans="1:26" ht="21" customHeight="1">
      <c r="A13" s="243" t="s">
        <v>9</v>
      </c>
      <c r="B13" s="243"/>
      <c r="C13" s="243"/>
      <c r="D13" s="243"/>
      <c r="E13" s="196"/>
      <c r="F13" s="196"/>
      <c r="G13" s="34"/>
      <c r="H13"/>
      <c r="I13"/>
      <c r="J13"/>
      <c r="K13" s="136"/>
      <c r="L13" s="136"/>
      <c r="M13" s="136"/>
      <c r="N13" s="136"/>
      <c r="O13" s="136"/>
      <c r="P13" s="136"/>
      <c r="Q13" s="136"/>
      <c r="R13" s="136"/>
      <c r="S13" s="136"/>
      <c r="T13" s="136"/>
      <c r="U13" s="136"/>
      <c r="V13" s="136"/>
      <c r="W13" s="136"/>
      <c r="X13" s="136"/>
      <c r="Y13" s="14"/>
      <c r="Z13" s="15"/>
    </row>
    <row r="14" spans="1:26" ht="32.25" customHeight="1">
      <c r="A14" s="217" t="s">
        <v>10</v>
      </c>
      <c r="B14" s="218"/>
      <c r="C14" s="41"/>
      <c r="D14" s="71" t="s">
        <v>80</v>
      </c>
      <c r="E14" s="34"/>
      <c r="F14" s="34"/>
      <c r="H14"/>
      <c r="I14"/>
      <c r="J14"/>
      <c r="K14" s="136"/>
      <c r="L14" s="136"/>
      <c r="M14" s="136"/>
      <c r="N14" s="136"/>
      <c r="O14" s="195" t="b">
        <v>1</v>
      </c>
      <c r="P14" s="136"/>
      <c r="Q14" s="136"/>
      <c r="R14" s="136"/>
      <c r="S14" s="136"/>
      <c r="T14" s="136"/>
      <c r="U14" s="136"/>
      <c r="V14" s="136"/>
      <c r="W14" s="136"/>
      <c r="X14" s="136"/>
      <c r="Y14" s="14"/>
      <c r="Z14" s="14"/>
    </row>
    <row r="15" spans="1:26" ht="45" customHeight="1" thickBot="1">
      <c r="A15" s="247" t="s">
        <v>81</v>
      </c>
      <c r="B15" s="247"/>
      <c r="C15" s="146"/>
      <c r="D15" s="147">
        <v>6000</v>
      </c>
      <c r="E15" s="34"/>
      <c r="F15" s="34"/>
      <c r="H15"/>
      <c r="I15"/>
      <c r="J15"/>
      <c r="K15" s="136"/>
      <c r="L15" s="136"/>
      <c r="M15" s="136"/>
      <c r="N15" s="136"/>
      <c r="O15" s="104" t="b">
        <v>1</v>
      </c>
      <c r="P15" s="136"/>
      <c r="Q15" s="136"/>
      <c r="R15" s="136"/>
      <c r="S15" s="136"/>
      <c r="T15" s="136"/>
      <c r="U15" s="136"/>
      <c r="V15" s="136"/>
      <c r="W15" s="136"/>
      <c r="X15" s="136"/>
      <c r="Y15" s="14"/>
      <c r="Z15" s="14"/>
    </row>
    <row r="16" spans="1:26" ht="6.75" customHeight="1" thickTop="1">
      <c r="A16" s="36"/>
      <c r="B16" s="36"/>
      <c r="C16" s="39"/>
      <c r="D16" s="148"/>
      <c r="E16" s="34"/>
      <c r="F16" s="34"/>
      <c r="H16"/>
      <c r="I16"/>
      <c r="J16"/>
      <c r="K16" s="136"/>
      <c r="L16" s="136"/>
      <c r="M16" s="136"/>
      <c r="N16" s="136"/>
      <c r="O16" s="34"/>
      <c r="P16" s="136"/>
      <c r="Q16" s="136"/>
      <c r="R16" s="136"/>
      <c r="S16" s="136"/>
      <c r="T16" s="136"/>
      <c r="U16" s="136"/>
      <c r="V16" s="136"/>
      <c r="W16" s="136"/>
      <c r="X16" s="136"/>
      <c r="Y16" s="14"/>
      <c r="Z16" s="14"/>
    </row>
    <row r="17" spans="1:26" ht="18" customHeight="1">
      <c r="A17" s="243" t="s">
        <v>13</v>
      </c>
      <c r="B17" s="243"/>
      <c r="C17" s="243"/>
      <c r="D17" s="243"/>
      <c r="E17" s="34"/>
      <c r="F17" s="34"/>
      <c r="H17"/>
      <c r="I17"/>
      <c r="J17"/>
      <c r="K17" s="136"/>
      <c r="L17" s="136"/>
      <c r="M17" s="136"/>
      <c r="N17" s="136"/>
      <c r="O17" s="34"/>
      <c r="P17" s="136"/>
      <c r="Q17" s="136"/>
      <c r="R17" s="136"/>
      <c r="S17" s="136"/>
      <c r="T17" s="136"/>
      <c r="U17" s="136"/>
      <c r="V17" s="136"/>
      <c r="W17" s="136"/>
      <c r="X17" s="136"/>
      <c r="Y17" s="14"/>
      <c r="Z17" s="14"/>
    </row>
    <row r="18" spans="1:26" ht="48" customHeight="1">
      <c r="A18" s="224" t="s">
        <v>82</v>
      </c>
      <c r="B18" s="224"/>
      <c r="C18" s="41"/>
      <c r="D18" s="148">
        <v>1000</v>
      </c>
      <c r="E18" s="34"/>
      <c r="F18" s="34"/>
      <c r="H18"/>
      <c r="I18"/>
      <c r="J18"/>
      <c r="K18" s="136"/>
      <c r="L18" s="136"/>
      <c r="M18" s="136"/>
      <c r="N18" s="136"/>
      <c r="O18" s="104" t="b">
        <v>1</v>
      </c>
      <c r="P18" s="136"/>
      <c r="Q18" s="136"/>
      <c r="R18" s="136"/>
      <c r="S18" s="136"/>
      <c r="T18" s="136"/>
      <c r="U18" s="136"/>
      <c r="V18" s="136"/>
      <c r="W18" s="136"/>
      <c r="X18" s="136"/>
      <c r="Y18" s="14"/>
      <c r="Z18" s="14"/>
    </row>
    <row r="19" spans="1:26" ht="9" customHeight="1">
      <c r="A19" s="36"/>
      <c r="B19" s="36"/>
      <c r="C19" s="39"/>
      <c r="D19" s="148"/>
      <c r="E19" s="34"/>
      <c r="F19" s="34"/>
      <c r="H19"/>
      <c r="I19"/>
      <c r="J19"/>
      <c r="K19" s="136"/>
      <c r="L19" s="136"/>
      <c r="M19" s="136"/>
      <c r="N19" s="136"/>
      <c r="O19" s="34"/>
      <c r="P19" s="136"/>
      <c r="Q19" s="136"/>
      <c r="R19" s="136"/>
      <c r="S19" s="136"/>
      <c r="T19" s="136"/>
      <c r="U19" s="136"/>
      <c r="V19" s="136"/>
      <c r="W19" s="136"/>
      <c r="X19" s="136"/>
      <c r="Y19" s="14"/>
      <c r="Z19" s="14"/>
    </row>
    <row r="20" spans="1:26" ht="22.5" customHeight="1">
      <c r="A20" s="243" t="s">
        <v>15</v>
      </c>
      <c r="B20" s="243"/>
      <c r="C20" s="243"/>
      <c r="D20" s="243"/>
      <c r="E20" s="34"/>
      <c r="F20" s="34"/>
      <c r="H20"/>
      <c r="I20"/>
      <c r="J20"/>
      <c r="K20" s="136"/>
      <c r="L20" s="136"/>
      <c r="M20" s="136"/>
      <c r="N20" s="136"/>
      <c r="O20" s="34"/>
      <c r="P20" s="136"/>
      <c r="Q20" s="136"/>
      <c r="R20" s="136"/>
      <c r="S20" s="136"/>
      <c r="T20" s="136"/>
      <c r="U20" s="136"/>
      <c r="V20" s="136"/>
      <c r="W20" s="136"/>
      <c r="X20" s="136"/>
      <c r="Y20" s="14"/>
      <c r="Z20" s="14"/>
    </row>
    <row r="21" spans="1:26" ht="17.100000000000001" customHeight="1">
      <c r="A21" s="244" t="s">
        <v>16</v>
      </c>
      <c r="B21" s="245"/>
      <c r="C21" s="245"/>
      <c r="D21" s="245"/>
      <c r="E21" s="34"/>
      <c r="F21" s="34"/>
      <c r="H21"/>
      <c r="I21"/>
      <c r="J21"/>
      <c r="K21" s="136"/>
      <c r="L21" s="136"/>
      <c r="M21" s="136"/>
      <c r="N21" s="136"/>
      <c r="O21" s="34"/>
      <c r="P21" s="136"/>
      <c r="Q21" s="136"/>
      <c r="R21" s="136"/>
      <c r="S21" s="136"/>
      <c r="T21" s="136"/>
      <c r="U21" s="136"/>
      <c r="V21" s="136"/>
      <c r="W21" s="136"/>
      <c r="X21" s="136"/>
      <c r="Y21" s="14"/>
      <c r="Z21" s="14"/>
    </row>
    <row r="22" spans="1:26" ht="33" customHeight="1">
      <c r="A22" s="227" t="s">
        <v>17</v>
      </c>
      <c r="B22" s="227"/>
      <c r="C22" s="149"/>
      <c r="D22" s="71" t="s">
        <v>18</v>
      </c>
      <c r="E22" s="34"/>
      <c r="F22" s="34"/>
      <c r="H22"/>
      <c r="I22"/>
      <c r="J22"/>
      <c r="K22" s="136"/>
      <c r="L22" s="136"/>
      <c r="M22" s="136"/>
      <c r="N22" s="136"/>
      <c r="O22" s="195" t="b">
        <v>1</v>
      </c>
      <c r="P22" s="136"/>
      <c r="Q22" s="136"/>
      <c r="R22" s="136"/>
      <c r="S22" s="136"/>
      <c r="T22" s="136"/>
      <c r="U22" s="136"/>
      <c r="V22" s="136"/>
      <c r="W22" s="136"/>
      <c r="X22" s="136"/>
      <c r="Y22" s="14"/>
      <c r="Z22" s="14"/>
    </row>
    <row r="23" spans="1:26" ht="59.25" customHeight="1" thickBot="1">
      <c r="A23" s="219" t="s">
        <v>19</v>
      </c>
      <c r="B23" s="219"/>
      <c r="C23" s="150"/>
      <c r="D23" s="148">
        <v>1000</v>
      </c>
      <c r="E23" s="34"/>
      <c r="F23" s="34"/>
      <c r="H23"/>
      <c r="I23"/>
      <c r="J23"/>
      <c r="K23" s="136"/>
      <c r="L23" s="136"/>
      <c r="M23" s="136"/>
      <c r="N23" s="136"/>
      <c r="O23" s="195" t="b">
        <v>1</v>
      </c>
      <c r="P23" s="136"/>
      <c r="Q23" s="136"/>
      <c r="R23" s="136"/>
      <c r="S23" s="136"/>
      <c r="T23" s="136"/>
      <c r="U23" s="136"/>
      <c r="V23" s="136"/>
      <c r="W23" s="136"/>
      <c r="X23" s="136"/>
      <c r="Y23" s="14"/>
      <c r="Z23" s="14"/>
    </row>
    <row r="24" spans="1:26" ht="18" customHeight="1" thickTop="1">
      <c r="A24" s="40"/>
      <c r="B24" s="40"/>
      <c r="C24" s="151"/>
      <c r="D24" s="39"/>
      <c r="E24" s="136"/>
      <c r="F24" s="136"/>
      <c r="G24" s="46"/>
      <c r="H24" s="136"/>
      <c r="I24" s="136"/>
      <c r="J24" s="136"/>
      <c r="K24" s="136"/>
      <c r="L24" s="136"/>
      <c r="M24" s="136"/>
      <c r="N24" s="136"/>
      <c r="O24" s="136"/>
      <c r="P24" s="136"/>
      <c r="Q24" s="136"/>
      <c r="R24" s="136"/>
      <c r="S24" s="136"/>
      <c r="T24" s="136"/>
      <c r="U24" s="136"/>
      <c r="V24" s="136"/>
      <c r="W24" s="136"/>
      <c r="X24" s="136"/>
      <c r="Y24" s="14"/>
      <c r="Z24" s="14"/>
    </row>
    <row r="25" spans="1:26" s="35" customFormat="1" ht="21">
      <c r="A25" s="31" t="s">
        <v>20</v>
      </c>
      <c r="B25" s="31"/>
      <c r="C25" s="31"/>
      <c r="D25" s="31"/>
      <c r="E25" s="31"/>
      <c r="F25" s="31"/>
      <c r="G25" s="31"/>
      <c r="H25" s="31"/>
      <c r="I25" s="31"/>
      <c r="J25" s="31"/>
      <c r="K25" s="31"/>
      <c r="L25" s="31"/>
      <c r="M25" s="52"/>
      <c r="N25" s="52"/>
      <c r="O25" s="52"/>
      <c r="P25" s="52"/>
      <c r="Q25" s="52"/>
      <c r="R25" s="52"/>
    </row>
    <row r="26" spans="1:26" s="35" customFormat="1" ht="106.15" customHeight="1" thickBot="1">
      <c r="A26" s="235" t="s">
        <v>83</v>
      </c>
      <c r="B26" s="236"/>
      <c r="C26" s="236"/>
      <c r="D26" s="236"/>
      <c r="E26" s="236"/>
      <c r="F26" s="236"/>
      <c r="G26" s="236"/>
      <c r="H26" s="236"/>
      <c r="I26" s="236"/>
      <c r="J26" s="236"/>
      <c r="K26" s="236"/>
      <c r="L26" s="236"/>
      <c r="M26" s="133"/>
      <c r="N26" s="133"/>
      <c r="O26" s="174" t="s">
        <v>84</v>
      </c>
      <c r="P26" s="133"/>
      <c r="Q26" s="133"/>
      <c r="R26" s="133"/>
    </row>
    <row r="27" spans="1:26" s="35" customFormat="1" ht="25.15" customHeight="1">
      <c r="A27" s="249" t="s">
        <v>23</v>
      </c>
      <c r="B27" s="249"/>
      <c r="C27" s="249"/>
      <c r="D27" s="132"/>
      <c r="E27" s="132"/>
      <c r="F27" s="132"/>
      <c r="G27" s="132"/>
      <c r="H27" s="132"/>
      <c r="I27" s="132"/>
      <c r="J27" s="132"/>
      <c r="K27" s="132"/>
      <c r="L27" s="132"/>
      <c r="M27" s="134"/>
      <c r="N27" s="134"/>
      <c r="O27" s="186" t="s">
        <v>24</v>
      </c>
      <c r="P27" s="133"/>
      <c r="Q27" s="133"/>
      <c r="R27" s="133"/>
    </row>
    <row r="28" spans="1:26" s="35" customFormat="1" ht="18">
      <c r="A28" s="232" t="s">
        <v>25</v>
      </c>
      <c r="B28" s="233"/>
      <c r="C28" s="234"/>
      <c r="D28" s="209" t="s">
        <v>26</v>
      </c>
      <c r="E28" s="210"/>
      <c r="F28" s="210"/>
      <c r="G28" s="250" t="s">
        <v>85</v>
      </c>
      <c r="H28" s="251"/>
      <c r="I28" s="252"/>
      <c r="J28" s="250" t="s">
        <v>86</v>
      </c>
      <c r="K28" s="251"/>
      <c r="L28" s="252"/>
      <c r="O28" s="171" t="s">
        <v>25</v>
      </c>
      <c r="P28" s="170"/>
      <c r="Q28" s="171" t="s">
        <v>26</v>
      </c>
      <c r="R28" s="170"/>
      <c r="S28" s="168" t="s">
        <v>85</v>
      </c>
      <c r="T28" s="170"/>
      <c r="U28" s="171" t="s">
        <v>86</v>
      </c>
      <c r="V28" s="170"/>
    </row>
    <row r="29" spans="1:26" s="35" customFormat="1" ht="18">
      <c r="A29" s="112"/>
      <c r="B29" s="37" t="s">
        <v>28</v>
      </c>
      <c r="C29" s="64" t="s">
        <v>29</v>
      </c>
      <c r="D29" s="57"/>
      <c r="E29" s="37" t="s">
        <v>28</v>
      </c>
      <c r="F29" s="37" t="s">
        <v>29</v>
      </c>
      <c r="G29" s="65"/>
      <c r="H29" s="37" t="s">
        <v>30</v>
      </c>
      <c r="I29" s="64" t="s">
        <v>29</v>
      </c>
      <c r="J29" s="65"/>
      <c r="K29" s="37" t="s">
        <v>28</v>
      </c>
      <c r="L29" s="64" t="s">
        <v>29</v>
      </c>
      <c r="O29" s="168" t="s">
        <v>30</v>
      </c>
      <c r="P29" s="170" t="s">
        <v>31</v>
      </c>
      <c r="Q29" s="168" t="s">
        <v>30</v>
      </c>
      <c r="R29" s="170" t="s">
        <v>31</v>
      </c>
      <c r="S29" s="168" t="s">
        <v>30</v>
      </c>
      <c r="T29" s="170" t="s">
        <v>31</v>
      </c>
      <c r="U29" s="168" t="s">
        <v>30</v>
      </c>
      <c r="V29" s="170" t="s">
        <v>31</v>
      </c>
    </row>
    <row r="30" spans="1:26" s="35" customFormat="1" ht="46.5" customHeight="1">
      <c r="A30" s="228" t="s">
        <v>32</v>
      </c>
      <c r="B30" s="84"/>
      <c r="C30" s="83">
        <v>1</v>
      </c>
      <c r="D30" s="228" t="s">
        <v>33</v>
      </c>
      <c r="E30" s="84"/>
      <c r="F30" s="82">
        <v>1</v>
      </c>
      <c r="G30" s="208" t="s">
        <v>87</v>
      </c>
      <c r="H30" s="84"/>
      <c r="I30" s="83">
        <v>1</v>
      </c>
      <c r="J30" s="208" t="s">
        <v>88</v>
      </c>
      <c r="K30" s="84"/>
      <c r="L30" s="83">
        <v>1</v>
      </c>
      <c r="O30" s="168">
        <f>IF(A40=TRUE,5880,B31)</f>
        <v>5880</v>
      </c>
      <c r="P30" s="170">
        <f>IF(A40=TRUE,C30,C31)</f>
        <v>1</v>
      </c>
      <c r="Q30" s="168">
        <f>IF(D40=TRUE,4000,E31)</f>
        <v>4000</v>
      </c>
      <c r="R30" s="170">
        <f>IF(D40=TRUE,F30,F31)</f>
        <v>1</v>
      </c>
      <c r="S30" s="168">
        <f>IF(G40=TRUE,7994,H31)</f>
        <v>7994</v>
      </c>
      <c r="T30" s="170">
        <f>IF(G40=TRUE,I30,I31)</f>
        <v>1</v>
      </c>
      <c r="U30" s="168">
        <f>IF(J40=TRUE,6000,K31)</f>
        <v>6000</v>
      </c>
      <c r="V30" s="170">
        <f>IF(J40=TRUE,L30,L31)</f>
        <v>1</v>
      </c>
    </row>
    <row r="31" spans="1:26" s="35" customFormat="1" ht="55.15" customHeight="1">
      <c r="A31" s="228"/>
      <c r="B31" s="80">
        <v>5500</v>
      </c>
      <c r="C31" s="85">
        <v>1</v>
      </c>
      <c r="D31" s="228"/>
      <c r="E31" s="80">
        <v>2000</v>
      </c>
      <c r="F31" s="81">
        <v>1</v>
      </c>
      <c r="G31" s="208"/>
      <c r="H31" s="80">
        <v>7500</v>
      </c>
      <c r="I31" s="85">
        <v>1</v>
      </c>
      <c r="J31" s="208"/>
      <c r="K31" s="80">
        <v>6500</v>
      </c>
      <c r="L31" s="85">
        <v>1</v>
      </c>
      <c r="O31" s="168"/>
      <c r="P31" s="170"/>
      <c r="Q31" s="168"/>
      <c r="R31" s="170"/>
      <c r="S31" s="168"/>
      <c r="T31" s="170"/>
      <c r="U31" s="168"/>
      <c r="V31" s="170"/>
    </row>
    <row r="32" spans="1:26" s="35" customFormat="1" ht="18" customHeight="1">
      <c r="A32" s="73" t="s">
        <v>9</v>
      </c>
      <c r="B32" s="62">
        <f>IF(O15=TRUE,10000,D15)</f>
        <v>10000</v>
      </c>
      <c r="C32" s="189">
        <v>1</v>
      </c>
      <c r="D32" s="60" t="s">
        <v>9</v>
      </c>
      <c r="E32" s="62">
        <f>IF(O15=TRUE,10000,D15)</f>
        <v>10000</v>
      </c>
      <c r="F32" s="189">
        <v>1</v>
      </c>
      <c r="G32" s="60" t="s">
        <v>9</v>
      </c>
      <c r="H32" s="62">
        <f>IF(O15=TRUE,10000,D15)</f>
        <v>10000</v>
      </c>
      <c r="I32" s="189">
        <v>1</v>
      </c>
      <c r="J32" s="60" t="s">
        <v>9</v>
      </c>
      <c r="K32" s="62">
        <f>IF(O15=TRUE,10000,D15)</f>
        <v>10000</v>
      </c>
      <c r="L32" s="189">
        <v>1</v>
      </c>
      <c r="O32" s="168">
        <f>IF(O14=FALSE,0,IF(O15=FALSE,D15,10000))</f>
        <v>10000</v>
      </c>
      <c r="P32" s="170">
        <f>IF(O14=FALSE,0,C32)</f>
        <v>1</v>
      </c>
      <c r="Q32" s="168">
        <f>IF(O14=FALSE,0,IF(O15=FALSE,D15,10000))</f>
        <v>10000</v>
      </c>
      <c r="R32" s="170">
        <f>IF(O14=FALSE,0,F32)</f>
        <v>1</v>
      </c>
      <c r="S32" s="168">
        <f>IF(O14=FALSE,0,IF(O15=FALSE,D15,10000))</f>
        <v>10000</v>
      </c>
      <c r="T32" s="170">
        <f>IF(O14=FALSE,0,I32)</f>
        <v>1</v>
      </c>
      <c r="U32" s="168">
        <f>IF(O14=FALSE,0,IF(O15=FALSE,D15,10000))</f>
        <v>10000</v>
      </c>
      <c r="V32" s="170">
        <f>IF(O14=FALSE,0,L32)</f>
        <v>1</v>
      </c>
    </row>
    <row r="33" spans="1:26" s="35" customFormat="1" ht="18">
      <c r="A33" s="73" t="s">
        <v>13</v>
      </c>
      <c r="B33" s="62">
        <f>IF(O18=TRUE,5295,D18)</f>
        <v>5295</v>
      </c>
      <c r="C33" s="189">
        <v>1</v>
      </c>
      <c r="D33" s="60" t="s">
        <v>13</v>
      </c>
      <c r="E33" s="62">
        <f>IF(O18=TRUE,5295,D18)</f>
        <v>5295</v>
      </c>
      <c r="F33" s="189">
        <v>1</v>
      </c>
      <c r="G33" s="73" t="s">
        <v>13</v>
      </c>
      <c r="H33" s="62">
        <f>IF(O18=TRUE,5295,D18)</f>
        <v>5295</v>
      </c>
      <c r="I33" s="189">
        <v>1</v>
      </c>
      <c r="J33" s="73" t="s">
        <v>13</v>
      </c>
      <c r="K33" s="62">
        <f>IF(O18=TRUE,5295,D18)</f>
        <v>5295</v>
      </c>
      <c r="L33" s="189">
        <v>1</v>
      </c>
      <c r="O33" s="168">
        <f>B33</f>
        <v>5295</v>
      </c>
      <c r="P33" s="170">
        <f>C33</f>
        <v>1</v>
      </c>
      <c r="Q33" s="168">
        <f>E33</f>
        <v>5295</v>
      </c>
      <c r="R33" s="170">
        <f>F33</f>
        <v>1</v>
      </c>
      <c r="S33" s="168">
        <f>H33</f>
        <v>5295</v>
      </c>
      <c r="T33" s="170">
        <f>I33</f>
        <v>1</v>
      </c>
      <c r="U33" s="168">
        <f>K33</f>
        <v>5295</v>
      </c>
      <c r="V33" s="170">
        <f>L33</f>
        <v>1</v>
      </c>
    </row>
    <row r="34" spans="1:26" s="35" customFormat="1" ht="18">
      <c r="A34" s="73" t="s">
        <v>15</v>
      </c>
      <c r="B34" s="62">
        <f>IF(O23=TRUE,2100,D23)</f>
        <v>2100</v>
      </c>
      <c r="C34" s="189">
        <v>1</v>
      </c>
      <c r="D34" s="60" t="s">
        <v>15</v>
      </c>
      <c r="E34" s="62">
        <f>IF(O23=TRUE,2100,D23)</f>
        <v>2100</v>
      </c>
      <c r="F34" s="189">
        <v>1</v>
      </c>
      <c r="G34" s="60" t="s">
        <v>15</v>
      </c>
      <c r="H34" s="62">
        <f>IF(O23=TRUE,2100,D23)</f>
        <v>2100</v>
      </c>
      <c r="I34" s="189">
        <v>1</v>
      </c>
      <c r="J34" s="60" t="s">
        <v>15</v>
      </c>
      <c r="K34" s="62">
        <f>IF(O23=TRUE,2100,D23)</f>
        <v>2100</v>
      </c>
      <c r="L34" s="189">
        <v>1</v>
      </c>
      <c r="O34" s="168">
        <f>IF(O22=FALSE,0,IF(O23=FALSE,D23,2100))</f>
        <v>2100</v>
      </c>
      <c r="P34" s="170">
        <f>IF(O22=FALSE,0,C34)</f>
        <v>1</v>
      </c>
      <c r="Q34" s="168">
        <f>IF(O22=FALSE,0,IF(O23=FALSE,D23,2100))</f>
        <v>2100</v>
      </c>
      <c r="R34" s="170">
        <f>IF(O22=FALSE,0,F34)</f>
        <v>1</v>
      </c>
      <c r="S34" s="168">
        <f>IF(O22=FALSE,0,IF(O23=FALSE,D23,2100))</f>
        <v>2100</v>
      </c>
      <c r="T34" s="170">
        <f>IF(O22=FALSE,0,I34)</f>
        <v>1</v>
      </c>
      <c r="U34" s="168">
        <f>IF(O22=FALSE,0,IF(O23=FALSE,D23,2100))</f>
        <v>2100</v>
      </c>
      <c r="V34" s="170">
        <f>IF(O22=FALSE,0,L34)</f>
        <v>1</v>
      </c>
    </row>
    <row r="35" spans="1:26" s="35" customFormat="1" ht="28.9">
      <c r="A35" s="73" t="s">
        <v>34</v>
      </c>
      <c r="B35" s="190">
        <v>0</v>
      </c>
      <c r="C35" s="63"/>
      <c r="D35" s="60" t="s">
        <v>34</v>
      </c>
      <c r="E35" s="190">
        <v>0</v>
      </c>
      <c r="F35" s="63"/>
      <c r="G35" s="60" t="s">
        <v>34</v>
      </c>
      <c r="H35" s="190">
        <v>0</v>
      </c>
      <c r="I35" s="63"/>
      <c r="J35" s="60" t="s">
        <v>34</v>
      </c>
      <c r="K35" s="190">
        <v>0</v>
      </c>
      <c r="L35" s="63"/>
    </row>
    <row r="36" spans="1:26" s="35" customFormat="1" ht="43.15" customHeight="1">
      <c r="A36" s="73" t="s">
        <v>35</v>
      </c>
      <c r="B36" s="94">
        <f>SUMPRODUCT(O30:O34,P30:P34)+B35</f>
        <v>23275</v>
      </c>
      <c r="C36" s="77"/>
      <c r="D36" s="60" t="s">
        <v>35</v>
      </c>
      <c r="E36" s="94">
        <f>SUMPRODUCT(Q30:Q34,R30:R34)+E35</f>
        <v>21395</v>
      </c>
      <c r="F36" s="58"/>
      <c r="G36" s="73" t="s">
        <v>35</v>
      </c>
      <c r="H36" s="94">
        <f>SUMPRODUCT(S30:S34,T30:T34)+H35</f>
        <v>25389</v>
      </c>
      <c r="I36" s="74"/>
      <c r="J36" s="73" t="s">
        <v>35</v>
      </c>
      <c r="K36" s="94">
        <f>SUMPRODUCT(U30:U34,V30:V34)+K35</f>
        <v>23395</v>
      </c>
      <c r="L36" s="74"/>
    </row>
    <row r="37" spans="1:26" s="35" customFormat="1" ht="18">
      <c r="A37" s="121" t="s">
        <v>36</v>
      </c>
      <c r="B37" s="191">
        <v>200</v>
      </c>
      <c r="C37" s="96"/>
      <c r="D37" s="121" t="s">
        <v>36</v>
      </c>
      <c r="E37" s="191">
        <v>200</v>
      </c>
      <c r="F37" s="119"/>
      <c r="G37" s="121" t="s">
        <v>36</v>
      </c>
      <c r="H37" s="191">
        <v>200</v>
      </c>
      <c r="I37" s="120"/>
      <c r="J37" s="121" t="s">
        <v>36</v>
      </c>
      <c r="K37" s="191">
        <v>200</v>
      </c>
      <c r="L37" s="122"/>
    </row>
    <row r="38" spans="1:26" ht="56.1" customHeight="1">
      <c r="A38" s="118" t="s">
        <v>89</v>
      </c>
      <c r="B38" s="80">
        <v>50</v>
      </c>
      <c r="C38" s="206" t="s">
        <v>38</v>
      </c>
      <c r="D38" s="97" t="s">
        <v>37</v>
      </c>
      <c r="E38" s="80">
        <v>50</v>
      </c>
      <c r="F38" s="206" t="s">
        <v>38</v>
      </c>
      <c r="G38" s="118" t="s">
        <v>37</v>
      </c>
      <c r="H38" s="80">
        <v>50</v>
      </c>
      <c r="I38" s="206" t="s">
        <v>38</v>
      </c>
      <c r="J38" s="118" t="s">
        <v>37</v>
      </c>
      <c r="K38" s="80">
        <v>50</v>
      </c>
      <c r="L38" s="206" t="s">
        <v>38</v>
      </c>
      <c r="M38" s="136"/>
      <c r="N38" s="136"/>
      <c r="O38" s="35"/>
      <c r="P38" s="35"/>
      <c r="Q38" s="35"/>
      <c r="R38" s="35"/>
      <c r="S38" s="35"/>
      <c r="T38" s="35"/>
      <c r="U38" s="35"/>
      <c r="V38" s="35"/>
      <c r="W38" s="136"/>
      <c r="X38" s="136"/>
      <c r="Y38" s="14"/>
      <c r="Z38" s="14"/>
    </row>
    <row r="39" spans="1:26" ht="30" customHeight="1" thickBot="1">
      <c r="A39" s="203"/>
      <c r="B39" s="93">
        <f>B36*1%</f>
        <v>232.75</v>
      </c>
      <c r="C39" s="207"/>
      <c r="D39" s="86"/>
      <c r="E39" s="93">
        <f>E36*1%</f>
        <v>213.95000000000002</v>
      </c>
      <c r="F39" s="207"/>
      <c r="G39" s="86"/>
      <c r="H39" s="93">
        <f>H36*1%</f>
        <v>253.89000000000001</v>
      </c>
      <c r="I39" s="207"/>
      <c r="J39" s="86"/>
      <c r="K39" s="93">
        <f>K36*1%</f>
        <v>233.95000000000002</v>
      </c>
      <c r="L39" s="207"/>
      <c r="M39" s="136"/>
      <c r="N39" s="136"/>
      <c r="O39" s="136"/>
      <c r="P39" s="136"/>
      <c r="Q39" s="136"/>
      <c r="R39" s="136"/>
      <c r="S39" s="136"/>
      <c r="T39" s="136"/>
      <c r="U39" s="136"/>
      <c r="V39" s="136"/>
      <c r="W39" s="136"/>
      <c r="X39" s="136"/>
      <c r="Y39" s="14"/>
      <c r="Z39" s="14"/>
    </row>
    <row r="40" spans="1:26" ht="21" hidden="1" customHeight="1">
      <c r="A40" s="175" t="b">
        <v>1</v>
      </c>
      <c r="B40" s="34"/>
      <c r="C40" s="176"/>
      <c r="D40" s="175" t="b">
        <v>1</v>
      </c>
      <c r="E40" s="176"/>
      <c r="F40" s="187"/>
      <c r="G40" s="109" t="b">
        <v>1</v>
      </c>
      <c r="H40" s="34"/>
      <c r="I40" s="34"/>
      <c r="J40" s="104" t="b">
        <v>1</v>
      </c>
      <c r="K40" s="136"/>
      <c r="L40" s="136"/>
      <c r="M40" s="136"/>
      <c r="N40" s="136"/>
      <c r="O40" s="136"/>
      <c r="P40" s="136"/>
      <c r="Q40" s="136"/>
      <c r="R40" s="136"/>
      <c r="S40" s="136"/>
      <c r="T40" s="136"/>
      <c r="U40" s="136"/>
      <c r="V40" s="136"/>
      <c r="W40" s="136"/>
      <c r="X40" s="136"/>
      <c r="Y40" s="136"/>
      <c r="Z40" s="136"/>
    </row>
    <row r="41" spans="1:26" ht="21" hidden="1" customHeight="1">
      <c r="A41" s="177" t="b">
        <v>1</v>
      </c>
      <c r="B41" s="34"/>
      <c r="C41" s="178"/>
      <c r="D41" s="177" t="b">
        <v>1</v>
      </c>
      <c r="E41" s="188"/>
      <c r="F41" s="178"/>
      <c r="G41" s="109" t="b">
        <v>1</v>
      </c>
      <c r="H41" s="34"/>
      <c r="I41" s="34"/>
      <c r="J41" s="104" t="b">
        <v>1</v>
      </c>
      <c r="K41" s="136"/>
      <c r="L41" s="136"/>
      <c r="M41" s="136"/>
      <c r="N41" s="136"/>
      <c r="O41" s="136"/>
      <c r="P41" s="136"/>
      <c r="Q41" s="136"/>
      <c r="R41" s="136"/>
      <c r="S41" s="14"/>
      <c r="T41" s="14"/>
      <c r="U41" s="136"/>
      <c r="V41" s="136"/>
      <c r="W41" s="136"/>
      <c r="X41" s="136"/>
      <c r="Y41" s="136"/>
      <c r="Z41" s="136"/>
    </row>
    <row r="42" spans="1:26">
      <c r="A42" s="17"/>
      <c r="B42" s="144"/>
      <c r="C42" s="164"/>
      <c r="D42" s="46"/>
      <c r="E42" s="13"/>
      <c r="F42" s="136"/>
      <c r="H42" s="136"/>
      <c r="I42" s="136"/>
      <c r="J42" s="136"/>
      <c r="K42" s="136"/>
      <c r="L42" s="136"/>
      <c r="M42" s="136"/>
      <c r="N42" s="136"/>
      <c r="O42" s="136"/>
      <c r="P42" s="136"/>
      <c r="Q42" s="136"/>
      <c r="R42" s="136"/>
      <c r="S42" s="14"/>
      <c r="T42" s="14"/>
      <c r="U42" s="136"/>
      <c r="V42" s="136"/>
      <c r="W42" s="136"/>
      <c r="X42" s="136"/>
      <c r="Y42" s="14"/>
      <c r="Z42" s="14"/>
    </row>
    <row r="43" spans="1:26">
      <c r="A43" s="17"/>
      <c r="B43" s="144"/>
      <c r="C43" s="164"/>
      <c r="D43" s="46"/>
      <c r="E43" s="13"/>
      <c r="F43" s="136"/>
      <c r="H43" s="136"/>
      <c r="I43" s="136"/>
      <c r="J43" s="136"/>
      <c r="K43" s="136"/>
      <c r="L43" s="136"/>
      <c r="M43" s="136"/>
      <c r="N43" s="136"/>
      <c r="O43" s="136"/>
      <c r="P43" s="136"/>
      <c r="Q43" s="136"/>
      <c r="R43" s="136"/>
      <c r="S43" s="136"/>
      <c r="T43" s="136"/>
      <c r="U43" s="136"/>
      <c r="V43" s="136"/>
      <c r="W43" s="136"/>
      <c r="X43" s="136"/>
      <c r="Y43" s="14"/>
      <c r="Z43" s="14"/>
    </row>
    <row r="44" spans="1:26" ht="15.6">
      <c r="A44" s="205" t="s">
        <v>39</v>
      </c>
      <c r="B44" s="205"/>
      <c r="C44" s="205"/>
      <c r="D44" s="205"/>
      <c r="E44" s="205"/>
      <c r="F44" s="205"/>
      <c r="H44" s="136"/>
      <c r="I44" s="136"/>
      <c r="J44" s="136"/>
      <c r="K44" s="136"/>
      <c r="L44" s="136"/>
      <c r="M44" s="136"/>
      <c r="N44" s="136"/>
      <c r="O44" s="174" t="s">
        <v>84</v>
      </c>
      <c r="P44" s="136"/>
      <c r="Q44" s="136"/>
      <c r="R44" s="136"/>
      <c r="S44" s="136"/>
      <c r="T44" s="136"/>
      <c r="U44" s="136"/>
      <c r="V44" s="136"/>
      <c r="W44" s="136"/>
      <c r="X44" s="136"/>
      <c r="Y44" s="14"/>
      <c r="Z44" s="14"/>
    </row>
    <row r="45" spans="1:26" ht="18">
      <c r="A45" s="253" t="s">
        <v>41</v>
      </c>
      <c r="B45" s="254"/>
      <c r="C45" s="255"/>
      <c r="D45" s="253" t="s">
        <v>40</v>
      </c>
      <c r="E45" s="254"/>
      <c r="F45" s="255"/>
      <c r="H45" s="136"/>
      <c r="I45" s="136"/>
      <c r="J45" s="136"/>
      <c r="K45" s="136"/>
      <c r="L45" s="136"/>
      <c r="M45" s="136"/>
      <c r="N45" s="136"/>
      <c r="O45" s="186" t="s">
        <v>24</v>
      </c>
      <c r="P45" s="133"/>
      <c r="Q45" s="133"/>
      <c r="R45" s="133"/>
      <c r="S45" s="136"/>
      <c r="T45" s="136"/>
      <c r="U45" s="136"/>
      <c r="V45" s="136"/>
      <c r="W45" s="136"/>
      <c r="X45" s="136"/>
      <c r="Y45" s="14"/>
      <c r="Z45" s="14"/>
    </row>
    <row r="46" spans="1:26" ht="18">
      <c r="A46" s="65"/>
      <c r="B46" s="37" t="s">
        <v>28</v>
      </c>
      <c r="C46" s="64" t="s">
        <v>29</v>
      </c>
      <c r="D46" s="103"/>
      <c r="E46" s="37" t="s">
        <v>28</v>
      </c>
      <c r="F46" s="64" t="s">
        <v>29</v>
      </c>
      <c r="H46" s="136"/>
      <c r="I46" s="136"/>
      <c r="J46" s="136"/>
      <c r="K46" s="136"/>
      <c r="L46" s="136"/>
      <c r="M46" s="136"/>
      <c r="N46" s="136"/>
      <c r="O46" s="171" t="s">
        <v>41</v>
      </c>
      <c r="P46" s="170"/>
      <c r="Q46" s="171" t="s">
        <v>40</v>
      </c>
      <c r="R46" s="170"/>
      <c r="S46" s="136"/>
      <c r="T46" s="136"/>
      <c r="U46" s="136"/>
      <c r="V46" s="136"/>
      <c r="W46" s="136"/>
      <c r="X46" s="136"/>
      <c r="Y46" s="14"/>
      <c r="Z46" s="14"/>
    </row>
    <row r="47" spans="1:26" ht="18" customHeight="1">
      <c r="A47" s="212" t="s">
        <v>42</v>
      </c>
      <c r="B47" s="84"/>
      <c r="C47" s="83">
        <v>1</v>
      </c>
      <c r="D47" s="208" t="s">
        <v>43</v>
      </c>
      <c r="E47" s="84"/>
      <c r="F47" s="83">
        <v>1</v>
      </c>
      <c r="H47" s="136"/>
      <c r="I47" s="136"/>
      <c r="J47" s="136"/>
      <c r="K47" s="136"/>
      <c r="L47" s="136"/>
      <c r="M47" s="136"/>
      <c r="N47" s="136"/>
      <c r="O47" s="168">
        <f>IF(A57=TRUE,15500,B48)</f>
        <v>15500</v>
      </c>
      <c r="P47" s="170">
        <f>IF(A57=TRUE,C47,C48)</f>
        <v>1</v>
      </c>
      <c r="Q47" s="168">
        <f>IF(D57=TRUE,13000,E48)</f>
        <v>13000</v>
      </c>
      <c r="R47" s="170">
        <f>IF(D57=TRUE,F47,F48)</f>
        <v>1</v>
      </c>
      <c r="S47" s="136"/>
      <c r="T47" s="136"/>
      <c r="U47" s="136"/>
      <c r="V47" s="136"/>
      <c r="W47" s="136"/>
      <c r="X47" s="136"/>
      <c r="Y47" s="14"/>
      <c r="Z47" s="14"/>
    </row>
    <row r="48" spans="1:26" ht="90" customHeight="1">
      <c r="A48" s="212"/>
      <c r="B48" s="80">
        <v>10000</v>
      </c>
      <c r="C48" s="85">
        <v>1</v>
      </c>
      <c r="D48" s="208"/>
      <c r="E48" s="80">
        <v>8000</v>
      </c>
      <c r="F48" s="85">
        <v>1</v>
      </c>
      <c r="H48" s="136"/>
      <c r="I48" s="136"/>
      <c r="J48" s="136"/>
      <c r="K48" s="136"/>
      <c r="L48" s="136"/>
      <c r="M48" s="136"/>
      <c r="N48" s="136"/>
      <c r="O48" s="168"/>
      <c r="P48" s="170"/>
      <c r="Q48" s="168"/>
      <c r="R48" s="170"/>
      <c r="S48" s="136"/>
      <c r="T48" s="136"/>
      <c r="U48" s="136"/>
      <c r="V48" s="136"/>
      <c r="W48" s="136"/>
      <c r="X48" s="136"/>
      <c r="Y48" s="14"/>
      <c r="Z48" s="14"/>
    </row>
    <row r="49" spans="1:27" ht="15.6">
      <c r="A49" s="73" t="s">
        <v>9</v>
      </c>
      <c r="B49" s="62">
        <f>IF(O15=TRUE,10000,D15)</f>
        <v>10000</v>
      </c>
      <c r="C49" s="189">
        <v>1</v>
      </c>
      <c r="D49" s="60" t="s">
        <v>9</v>
      </c>
      <c r="E49" s="62">
        <f>IF(O15=TRUE,10000,D15)</f>
        <v>10000</v>
      </c>
      <c r="F49" s="189">
        <v>1</v>
      </c>
      <c r="H49" s="136"/>
      <c r="I49" s="136"/>
      <c r="J49" s="136"/>
      <c r="K49" s="136"/>
      <c r="L49" s="136"/>
      <c r="M49" s="136"/>
      <c r="N49" s="136"/>
      <c r="O49" s="168">
        <f>IF(O14=FALSE,0,IF(O15=FALSE,D15,10000))</f>
        <v>10000</v>
      </c>
      <c r="P49" s="170">
        <f>IF(O14=FALSE,0,C49)</f>
        <v>1</v>
      </c>
      <c r="Q49" s="168">
        <f>IF(O14=FALSE,0,IF(O15=FALSE,D15,10000))</f>
        <v>10000</v>
      </c>
      <c r="R49" s="170">
        <f>IF(O14=FALSE,0,F49)</f>
        <v>1</v>
      </c>
      <c r="S49" s="136"/>
      <c r="T49" s="136"/>
      <c r="U49" s="136"/>
      <c r="V49" s="136"/>
      <c r="W49" s="136"/>
      <c r="X49" s="136"/>
      <c r="Y49" s="14"/>
      <c r="Z49" s="14"/>
      <c r="AA49" s="136"/>
    </row>
    <row r="50" spans="1:27" ht="15.6">
      <c r="A50" s="73" t="s">
        <v>13</v>
      </c>
      <c r="B50" s="62">
        <f>IF(O18=TRUE,5295,D18)</f>
        <v>5295</v>
      </c>
      <c r="C50" s="189">
        <v>1</v>
      </c>
      <c r="D50" s="60" t="s">
        <v>13</v>
      </c>
      <c r="E50" s="62">
        <f>IF(O18=TRUE,5295,D18)</f>
        <v>5295</v>
      </c>
      <c r="F50" s="189">
        <v>1</v>
      </c>
      <c r="H50" s="136"/>
      <c r="I50" s="136"/>
      <c r="J50" s="136"/>
      <c r="K50" s="136"/>
      <c r="L50" s="136"/>
      <c r="M50" s="136"/>
      <c r="N50" s="136"/>
      <c r="O50" s="168">
        <f>B50</f>
        <v>5295</v>
      </c>
      <c r="P50" s="170">
        <f>C50</f>
        <v>1</v>
      </c>
      <c r="Q50" s="168">
        <f>E50</f>
        <v>5295</v>
      </c>
      <c r="R50" s="170">
        <f>F50</f>
        <v>1</v>
      </c>
      <c r="S50" s="136"/>
      <c r="T50" s="136"/>
      <c r="U50" s="136"/>
      <c r="V50" s="136"/>
      <c r="W50" s="136"/>
      <c r="X50" s="136"/>
      <c r="Y50" s="14"/>
      <c r="Z50" s="14"/>
      <c r="AA50" s="136"/>
    </row>
    <row r="51" spans="1:27" ht="15.6">
      <c r="A51" s="73" t="s">
        <v>15</v>
      </c>
      <c r="B51" s="62">
        <f>IF(O23=TRUE,2100,D23)</f>
        <v>2100</v>
      </c>
      <c r="C51" s="189">
        <v>1</v>
      </c>
      <c r="D51" s="60" t="s">
        <v>15</v>
      </c>
      <c r="E51" s="62">
        <f>IF(O23=TRUE,2100,D23)</f>
        <v>2100</v>
      </c>
      <c r="F51" s="189">
        <v>1</v>
      </c>
      <c r="H51" s="136"/>
      <c r="I51" s="136"/>
      <c r="J51" s="136"/>
      <c r="K51" s="136"/>
      <c r="L51" s="136"/>
      <c r="M51" s="136"/>
      <c r="N51" s="136"/>
      <c r="O51" s="168">
        <f>IF(O22=FALSE,0,IF(O23=FALSE,D23,2100))</f>
        <v>2100</v>
      </c>
      <c r="P51" s="170">
        <f>IF(O22=FALSE,0,C51)</f>
        <v>1</v>
      </c>
      <c r="Q51" s="168">
        <f>IF(O22=FALSE,0,IF(O23=FALSE,D23,2100))</f>
        <v>2100</v>
      </c>
      <c r="R51" s="170">
        <f>IF(O22=FALSE,0,F51)</f>
        <v>1</v>
      </c>
      <c r="S51" s="136"/>
      <c r="T51" s="136"/>
      <c r="U51" s="136"/>
      <c r="V51" s="136"/>
      <c r="W51" s="136"/>
      <c r="X51" s="136"/>
      <c r="Y51" s="14"/>
      <c r="Z51" s="14"/>
      <c r="AA51" s="136"/>
    </row>
    <row r="52" spans="1:27" ht="28.9">
      <c r="A52" s="73" t="s">
        <v>34</v>
      </c>
      <c r="B52" s="190">
        <v>0</v>
      </c>
      <c r="C52" s="63"/>
      <c r="D52" s="60" t="s">
        <v>34</v>
      </c>
      <c r="E52" s="190">
        <v>0</v>
      </c>
      <c r="F52" s="126"/>
      <c r="H52" s="136"/>
      <c r="I52" s="136"/>
      <c r="J52" s="136"/>
      <c r="K52" s="136"/>
      <c r="L52" s="136"/>
      <c r="M52" s="136"/>
      <c r="N52" s="136"/>
      <c r="O52" s="136"/>
      <c r="P52" s="136"/>
      <c r="Q52" s="136"/>
      <c r="R52" s="136"/>
      <c r="S52" s="136"/>
      <c r="T52" s="136"/>
      <c r="U52" s="136"/>
      <c r="V52" s="136"/>
      <c r="W52" s="136"/>
      <c r="X52" s="136"/>
      <c r="Y52" s="14"/>
      <c r="Z52" s="14"/>
      <c r="AA52" s="136"/>
    </row>
    <row r="53" spans="1:27" ht="18">
      <c r="A53" s="73" t="s">
        <v>35</v>
      </c>
      <c r="B53" s="94">
        <f>SUMPRODUCT(O47:O51,P47:P51)+B52</f>
        <v>32895</v>
      </c>
      <c r="C53" s="74"/>
      <c r="D53" s="60" t="s">
        <v>35</v>
      </c>
      <c r="E53" s="94">
        <f>SUMPRODUCT(Q47:Q51,R47:R51)+E52</f>
        <v>30395</v>
      </c>
      <c r="F53" s="74"/>
      <c r="H53" s="136"/>
      <c r="I53" s="136"/>
      <c r="J53" s="136"/>
      <c r="K53" s="136"/>
      <c r="L53" s="136"/>
      <c r="M53" s="136"/>
      <c r="N53" s="136"/>
      <c r="O53" s="136"/>
      <c r="P53" s="136"/>
      <c r="Q53" s="136"/>
      <c r="R53" s="136"/>
      <c r="S53" s="136"/>
      <c r="T53" s="136"/>
      <c r="U53" s="136"/>
      <c r="V53" s="136"/>
      <c r="W53" s="136"/>
      <c r="X53" s="136"/>
      <c r="Y53" s="14"/>
      <c r="Z53" s="14"/>
      <c r="AA53" s="136"/>
    </row>
    <row r="54" spans="1:27" ht="18">
      <c r="A54" s="121" t="s">
        <v>36</v>
      </c>
      <c r="B54" s="191">
        <v>200</v>
      </c>
      <c r="C54" s="122"/>
      <c r="D54" s="95" t="s">
        <v>36</v>
      </c>
      <c r="E54" s="191">
        <v>200</v>
      </c>
      <c r="F54" s="122"/>
      <c r="H54" s="136"/>
      <c r="I54" s="136"/>
      <c r="J54" s="136"/>
      <c r="K54" s="136"/>
      <c r="L54" s="136"/>
      <c r="M54" s="136"/>
      <c r="N54" s="136"/>
      <c r="O54" s="136"/>
      <c r="P54" s="136"/>
      <c r="Q54" s="136"/>
      <c r="R54" s="136"/>
      <c r="S54" s="136"/>
      <c r="T54" s="136"/>
      <c r="U54" s="136"/>
      <c r="V54" s="136"/>
      <c r="W54" s="136"/>
      <c r="X54" s="136"/>
      <c r="Y54" s="14"/>
      <c r="Z54" s="14"/>
      <c r="AA54" s="136"/>
    </row>
    <row r="55" spans="1:27" ht="57.6">
      <c r="A55" s="118" t="s">
        <v>37</v>
      </c>
      <c r="B55" s="80">
        <v>50</v>
      </c>
      <c r="C55" s="206" t="s">
        <v>38</v>
      </c>
      <c r="D55" s="97" t="s">
        <v>37</v>
      </c>
      <c r="E55" s="80"/>
      <c r="F55" s="206" t="s">
        <v>38</v>
      </c>
      <c r="H55" s="136"/>
      <c r="I55" s="136"/>
      <c r="J55" s="136"/>
      <c r="K55" s="136"/>
      <c r="L55" s="136"/>
      <c r="M55" s="136"/>
      <c r="N55" s="136"/>
      <c r="O55" s="136"/>
      <c r="P55" s="136"/>
      <c r="Q55" s="136"/>
      <c r="R55" s="136"/>
      <c r="S55" s="136"/>
      <c r="T55" s="136"/>
      <c r="U55" s="136"/>
      <c r="V55" s="136"/>
      <c r="W55" s="136"/>
      <c r="X55" s="136"/>
      <c r="Y55" s="14"/>
      <c r="Z55" s="14"/>
      <c r="AA55" s="136"/>
    </row>
    <row r="56" spans="1:27" ht="15" thickBot="1">
      <c r="A56" s="86"/>
      <c r="B56" s="93">
        <f>B53*1%</f>
        <v>328.95</v>
      </c>
      <c r="C56" s="207"/>
      <c r="D56" s="127"/>
      <c r="E56" s="93">
        <f>E53*2%</f>
        <v>607.9</v>
      </c>
      <c r="F56" s="207"/>
      <c r="H56" s="136"/>
      <c r="I56" s="136"/>
      <c r="J56" s="136"/>
      <c r="K56" s="136"/>
      <c r="L56" s="136"/>
      <c r="M56" s="136"/>
      <c r="N56" s="136"/>
      <c r="O56" s="136"/>
      <c r="P56" s="136"/>
      <c r="Q56" s="136"/>
      <c r="R56" s="136"/>
      <c r="S56" s="136"/>
      <c r="T56" s="136"/>
      <c r="U56" s="136"/>
      <c r="V56" s="136"/>
      <c r="W56" s="136"/>
      <c r="X56" s="136"/>
      <c r="Y56" s="14"/>
      <c r="Z56" s="14"/>
      <c r="AA56" s="136"/>
    </row>
    <row r="57" spans="1:27" hidden="1">
      <c r="A57" s="109" t="b">
        <v>1</v>
      </c>
      <c r="B57" s="34"/>
      <c r="C57" s="34"/>
      <c r="D57" s="109" t="b">
        <v>1</v>
      </c>
      <c r="E57" s="136"/>
      <c r="F57" s="136"/>
      <c r="H57" s="136"/>
      <c r="I57" s="136"/>
      <c r="J57" s="136"/>
      <c r="K57" s="136"/>
      <c r="L57" s="136"/>
      <c r="M57" s="136"/>
      <c r="N57" s="136"/>
      <c r="O57" s="136"/>
      <c r="P57" s="136"/>
      <c r="Q57" s="136"/>
      <c r="R57" s="136"/>
      <c r="S57" s="136"/>
      <c r="T57" s="136"/>
      <c r="U57" s="136"/>
      <c r="V57" s="136"/>
      <c r="W57" s="136"/>
      <c r="X57" s="136"/>
      <c r="Y57" s="14"/>
      <c r="Z57" s="14"/>
      <c r="AA57" s="136"/>
    </row>
    <row r="58" spans="1:27" hidden="1">
      <c r="A58" s="109" t="b">
        <v>1</v>
      </c>
      <c r="B58" s="34"/>
      <c r="C58" s="34"/>
      <c r="D58" s="109" t="b">
        <v>1</v>
      </c>
      <c r="E58" s="136"/>
      <c r="F58" s="136"/>
      <c r="H58" s="136"/>
      <c r="I58" s="136"/>
      <c r="J58" s="136"/>
      <c r="K58" s="136"/>
      <c r="L58" s="136"/>
      <c r="M58" s="136"/>
      <c r="N58" s="136"/>
      <c r="O58" s="136"/>
      <c r="P58" s="136"/>
      <c r="Q58" s="136"/>
      <c r="R58" s="136"/>
      <c r="S58" s="136"/>
      <c r="T58" s="136"/>
      <c r="U58" s="136"/>
      <c r="V58" s="136"/>
      <c r="W58" s="136"/>
      <c r="X58" s="136"/>
      <c r="Y58" s="14"/>
      <c r="Z58" s="14"/>
      <c r="AA58" s="136"/>
    </row>
    <row r="59" spans="1:27">
      <c r="A59" s="88"/>
      <c r="B59" s="136"/>
      <c r="C59" s="136"/>
      <c r="D59" s="88"/>
      <c r="E59" s="136"/>
      <c r="F59" s="136"/>
      <c r="H59" s="136"/>
      <c r="I59" s="136"/>
      <c r="J59" s="136"/>
      <c r="K59" s="136"/>
      <c r="L59" s="136"/>
      <c r="M59" s="136"/>
      <c r="N59" s="136"/>
      <c r="O59" s="136"/>
      <c r="P59" s="136"/>
      <c r="Q59" s="136"/>
      <c r="R59" s="136"/>
      <c r="S59" s="136"/>
      <c r="T59" s="136"/>
      <c r="U59" s="136"/>
      <c r="V59" s="136"/>
      <c r="W59" s="136"/>
      <c r="X59" s="136"/>
      <c r="Y59" s="14"/>
      <c r="Z59" s="14"/>
      <c r="AA59" s="136"/>
    </row>
    <row r="60" spans="1:27" ht="18">
      <c r="A60" s="32" t="s">
        <v>45</v>
      </c>
      <c r="B60" s="32"/>
      <c r="C60" s="32"/>
      <c r="D60" s="32"/>
      <c r="E60" s="32"/>
      <c r="F60" s="32"/>
      <c r="G60" s="32"/>
      <c r="H60" s="136"/>
      <c r="I60" s="136"/>
      <c r="J60" s="136"/>
      <c r="K60" s="136"/>
      <c r="L60" s="136"/>
      <c r="M60" s="136"/>
      <c r="N60" s="136"/>
      <c r="O60" s="136"/>
      <c r="P60" s="136"/>
      <c r="Q60" s="136"/>
      <c r="R60" s="136"/>
      <c r="S60" s="136"/>
      <c r="T60" s="136"/>
      <c r="U60" s="136"/>
      <c r="V60" s="136"/>
      <c r="W60" s="136"/>
      <c r="X60" s="136"/>
      <c r="Y60" s="14"/>
      <c r="Z60" s="14"/>
      <c r="AA60" s="136"/>
    </row>
    <row r="61" spans="1:27" ht="30" customHeight="1">
      <c r="A61" s="239" t="s">
        <v>46</v>
      </c>
      <c r="B61" s="239"/>
      <c r="C61" s="239"/>
      <c r="D61" s="239"/>
      <c r="E61" s="239"/>
      <c r="F61" s="239"/>
      <c r="G61" s="239"/>
      <c r="H61" s="136"/>
      <c r="I61" s="136"/>
      <c r="J61" s="136"/>
      <c r="K61" s="136"/>
      <c r="L61" s="136"/>
      <c r="M61" s="136"/>
      <c r="N61" s="136"/>
      <c r="O61" s="136"/>
      <c r="P61" s="136"/>
      <c r="Q61" s="136"/>
      <c r="R61" s="136"/>
      <c r="S61" s="136"/>
      <c r="T61" s="136"/>
      <c r="U61" s="136"/>
      <c r="V61" s="136"/>
      <c r="W61" s="136"/>
      <c r="X61" s="136"/>
      <c r="Y61" s="14"/>
      <c r="Z61" s="14"/>
      <c r="AA61" s="136"/>
    </row>
    <row r="62" spans="1:27" ht="35.450000000000003" customHeight="1">
      <c r="A62" s="47"/>
      <c r="B62" s="123" t="s">
        <v>25</v>
      </c>
      <c r="C62" s="124" t="s">
        <v>26</v>
      </c>
      <c r="D62" s="123" t="s">
        <v>41</v>
      </c>
      <c r="E62" s="123" t="s">
        <v>40</v>
      </c>
      <c r="F62" s="125" t="s">
        <v>85</v>
      </c>
      <c r="G62" s="125" t="s">
        <v>86</v>
      </c>
      <c r="H62" s="13"/>
      <c r="I62" s="136"/>
      <c r="J62" s="136"/>
      <c r="K62" s="136"/>
      <c r="L62" s="136"/>
      <c r="M62" s="136"/>
      <c r="N62" s="136"/>
      <c r="O62" s="136"/>
      <c r="P62" s="136"/>
      <c r="Q62" s="136"/>
      <c r="R62" s="136"/>
      <c r="S62" s="136"/>
      <c r="T62" s="136"/>
      <c r="U62" s="136"/>
      <c r="V62" s="136"/>
      <c r="W62" s="136"/>
      <c r="X62" s="136"/>
      <c r="Y62" s="136"/>
      <c r="Z62" s="14"/>
      <c r="AA62" s="14"/>
    </row>
    <row r="63" spans="1:27" ht="15" thickBot="1">
      <c r="A63" s="99" t="s">
        <v>47</v>
      </c>
      <c r="B63" s="192">
        <v>2000</v>
      </c>
      <c r="C63" s="192">
        <v>3000</v>
      </c>
      <c r="D63" s="192">
        <v>5000</v>
      </c>
      <c r="E63" s="192">
        <v>3000</v>
      </c>
      <c r="F63" s="192">
        <v>5001</v>
      </c>
      <c r="G63" s="192">
        <v>2000</v>
      </c>
      <c r="H63" s="13"/>
      <c r="I63" s="136"/>
      <c r="J63" s="136"/>
      <c r="K63" s="136"/>
      <c r="L63" s="136"/>
      <c r="M63" s="136"/>
      <c r="N63" s="136"/>
      <c r="O63" s="136"/>
      <c r="P63" s="136"/>
      <c r="Q63" s="136"/>
      <c r="R63" s="136"/>
      <c r="S63" s="136"/>
      <c r="T63" s="136"/>
      <c r="U63" s="136"/>
      <c r="V63" s="136"/>
      <c r="W63" s="136"/>
      <c r="X63" s="136"/>
      <c r="Y63" s="136"/>
      <c r="Z63" s="14"/>
      <c r="AA63" s="14"/>
    </row>
    <row r="64" spans="1:27">
      <c r="A64" s="17"/>
      <c r="B64" s="144"/>
      <c r="C64" s="164"/>
      <c r="D64" s="46"/>
      <c r="E64" s="13"/>
      <c r="F64" s="136"/>
      <c r="H64" s="136"/>
      <c r="I64" s="136"/>
      <c r="J64" s="136"/>
      <c r="K64" s="136"/>
      <c r="L64" s="136"/>
      <c r="M64" s="136"/>
      <c r="N64" s="136"/>
      <c r="O64" s="136"/>
      <c r="P64" s="136"/>
      <c r="Q64" s="136"/>
      <c r="R64" s="136"/>
      <c r="S64" s="136"/>
      <c r="T64" s="136"/>
      <c r="U64" s="136"/>
      <c r="V64" s="136"/>
      <c r="W64" s="136"/>
      <c r="X64" s="136"/>
      <c r="Y64" s="14"/>
      <c r="Z64" s="14"/>
      <c r="AA64" s="136"/>
    </row>
    <row r="65" spans="1:29" ht="18">
      <c r="A65" s="32" t="s">
        <v>90</v>
      </c>
      <c r="B65" s="165"/>
      <c r="C65" s="165"/>
      <c r="D65" s="165"/>
      <c r="E65" s="165"/>
      <c r="F65" s="20"/>
      <c r="G65" s="45"/>
      <c r="H65" s="136"/>
      <c r="I65" s="136"/>
      <c r="J65" s="136"/>
      <c r="K65" s="136"/>
      <c r="L65" s="136"/>
      <c r="M65" s="136"/>
      <c r="N65" s="136"/>
      <c r="O65" s="136"/>
      <c r="P65" s="136"/>
      <c r="Q65" s="136"/>
      <c r="R65" s="136"/>
      <c r="S65" s="136"/>
      <c r="T65" s="136"/>
      <c r="U65" s="136"/>
      <c r="V65" s="136"/>
      <c r="W65" s="136"/>
      <c r="X65" s="136"/>
      <c r="Y65" s="14"/>
      <c r="Z65" s="14"/>
      <c r="AA65" s="136"/>
      <c r="AB65" s="136"/>
      <c r="AC65" s="136"/>
    </row>
    <row r="66" spans="1:29" ht="81" customHeight="1">
      <c r="A66" s="239" t="s">
        <v>91</v>
      </c>
      <c r="B66" s="239"/>
      <c r="C66" s="239"/>
      <c r="D66" s="239"/>
      <c r="E66" s="239"/>
      <c r="F66" s="20"/>
      <c r="G66" s="45"/>
      <c r="H66" s="136"/>
      <c r="I66" s="136"/>
      <c r="J66" s="136"/>
      <c r="K66" s="136"/>
      <c r="L66" s="136"/>
      <c r="M66" s="136"/>
      <c r="N66" s="136"/>
      <c r="O66" s="136"/>
      <c r="P66" s="136"/>
      <c r="Q66" s="136"/>
      <c r="R66" s="136"/>
      <c r="S66" s="136"/>
      <c r="T66" s="136"/>
      <c r="U66" s="136"/>
      <c r="V66" s="136"/>
      <c r="W66" s="136"/>
      <c r="X66" s="136"/>
      <c r="Y66" s="14"/>
      <c r="Z66" s="14"/>
      <c r="AA66" s="136"/>
      <c r="AB66" s="136"/>
      <c r="AC66" s="136"/>
    </row>
    <row r="67" spans="1:29" ht="28.9">
      <c r="A67" s="238" t="s">
        <v>50</v>
      </c>
      <c r="B67" s="238"/>
      <c r="C67" s="36" t="s">
        <v>51</v>
      </c>
      <c r="D67" s="36" t="s">
        <v>52</v>
      </c>
      <c r="E67" s="36" t="s">
        <v>53</v>
      </c>
      <c r="F67" s="136"/>
      <c r="H67" s="136"/>
      <c r="I67" s="136"/>
      <c r="J67" s="136"/>
      <c r="K67" s="136"/>
      <c r="L67" s="136"/>
      <c r="M67" s="136"/>
      <c r="N67" s="136"/>
      <c r="O67" s="136"/>
      <c r="P67" s="136"/>
      <c r="Q67" s="136"/>
      <c r="R67" s="136"/>
      <c r="S67" s="136"/>
      <c r="T67" s="136"/>
      <c r="U67" s="136"/>
      <c r="V67" s="136"/>
      <c r="W67" s="136"/>
      <c r="X67" s="136"/>
      <c r="Y67" s="14"/>
      <c r="Z67" s="14"/>
      <c r="AA67" s="136"/>
      <c r="AB67" s="136"/>
      <c r="AC67" s="136"/>
    </row>
    <row r="68" spans="1:29" ht="15.6" customHeight="1">
      <c r="A68" s="240" t="s">
        <v>54</v>
      </c>
      <c r="B68" s="240"/>
      <c r="C68" s="144">
        <v>69</v>
      </c>
      <c r="D68" s="144">
        <v>61</v>
      </c>
      <c r="E68" s="144">
        <f>SUM(C68:D68)</f>
        <v>130</v>
      </c>
      <c r="F68" s="136"/>
      <c r="H68" s="136"/>
      <c r="I68" s="136"/>
      <c r="J68" s="136"/>
      <c r="K68" s="136"/>
      <c r="L68" s="136"/>
      <c r="M68" s="136"/>
      <c r="N68" s="136"/>
      <c r="O68" s="136"/>
      <c r="P68" s="136"/>
      <c r="Q68" s="136"/>
      <c r="R68" s="136"/>
      <c r="S68" s="136"/>
      <c r="T68" s="136"/>
      <c r="U68" s="136"/>
      <c r="V68" s="136"/>
      <c r="W68" s="136"/>
      <c r="X68" s="136"/>
      <c r="Y68" s="14"/>
      <c r="Z68" s="14"/>
      <c r="AA68" s="136"/>
      <c r="AB68" s="136"/>
      <c r="AC68" s="136"/>
    </row>
    <row r="69" spans="1:29" ht="28.5" customHeight="1">
      <c r="A69" s="241" t="s">
        <v>92</v>
      </c>
      <c r="B69" s="79" t="s">
        <v>93</v>
      </c>
      <c r="C69" s="166">
        <v>7.0000000000000007E-2</v>
      </c>
      <c r="D69" s="166">
        <v>0.09</v>
      </c>
      <c r="E69" s="166"/>
      <c r="F69" s="136"/>
      <c r="H69" s="136"/>
      <c r="I69" s="136"/>
      <c r="J69" s="136"/>
      <c r="K69" s="136"/>
      <c r="L69" s="136"/>
      <c r="M69" s="136"/>
      <c r="N69" s="136"/>
      <c r="O69" s="136"/>
      <c r="P69" s="136"/>
      <c r="Q69" s="136"/>
      <c r="R69" s="136"/>
      <c r="S69" s="136"/>
      <c r="T69" s="136"/>
      <c r="U69" s="136"/>
      <c r="V69" s="136"/>
      <c r="W69" s="136"/>
      <c r="X69" s="136"/>
      <c r="Y69" s="14"/>
      <c r="Z69" s="14"/>
      <c r="AA69" s="136"/>
      <c r="AB69" s="136"/>
      <c r="AC69" s="136"/>
    </row>
    <row r="70" spans="1:29" ht="40.9" customHeight="1">
      <c r="A70" s="242"/>
      <c r="B70" s="61" t="s">
        <v>94</v>
      </c>
      <c r="C70" s="27">
        <f>C69*C68</f>
        <v>4.83</v>
      </c>
      <c r="D70" s="27">
        <f>D69*D68</f>
        <v>5.49</v>
      </c>
      <c r="E70" s="27">
        <f>C70+D70</f>
        <v>10.32</v>
      </c>
      <c r="F70" s="136"/>
      <c r="H70" s="136"/>
      <c r="I70" s="136"/>
      <c r="J70" s="136"/>
      <c r="K70" s="136"/>
      <c r="L70" s="136"/>
      <c r="M70" s="136"/>
      <c r="N70" s="136"/>
      <c r="O70" s="136"/>
      <c r="P70" s="136"/>
      <c r="Q70" s="136"/>
      <c r="R70" s="136"/>
      <c r="S70" s="136"/>
      <c r="T70" s="136"/>
      <c r="U70" s="136"/>
      <c r="V70" s="136"/>
      <c r="W70" s="136"/>
      <c r="X70" s="136"/>
      <c r="Y70" s="14"/>
      <c r="Z70" s="14"/>
      <c r="AA70" s="136"/>
      <c r="AB70" s="136"/>
      <c r="AC70" s="136"/>
    </row>
    <row r="71" spans="1:29" ht="28.9">
      <c r="A71" s="242"/>
      <c r="B71" s="37" t="s">
        <v>95</v>
      </c>
      <c r="C71" s="28">
        <f>C70*$C10</f>
        <v>15.939</v>
      </c>
      <c r="D71" s="28">
        <f>D70*$C10</f>
        <v>18.117000000000001</v>
      </c>
      <c r="E71" s="28">
        <f>SUM(C71:D71)</f>
        <v>34.055999999999997</v>
      </c>
      <c r="F71" s="136"/>
      <c r="H71" s="136"/>
      <c r="I71" s="136"/>
      <c r="J71" s="136"/>
      <c r="K71" s="136"/>
      <c r="L71" s="136"/>
      <c r="M71" s="136"/>
      <c r="N71" s="136"/>
      <c r="O71" s="136"/>
      <c r="P71" s="136"/>
      <c r="Q71" s="136"/>
      <c r="R71" s="136"/>
      <c r="S71" s="136"/>
      <c r="T71" s="136"/>
      <c r="U71" s="136"/>
      <c r="V71" s="136"/>
      <c r="W71" s="136"/>
      <c r="X71" s="136"/>
      <c r="Y71" s="14"/>
      <c r="Z71" s="14"/>
      <c r="AA71" s="136"/>
      <c r="AB71" s="136"/>
      <c r="AC71" s="136"/>
    </row>
    <row r="72" spans="1:29" ht="36" customHeight="1">
      <c r="A72" s="237" t="s">
        <v>96</v>
      </c>
      <c r="B72" s="79" t="s">
        <v>97</v>
      </c>
      <c r="C72" s="26">
        <v>0.26</v>
      </c>
      <c r="D72" s="26">
        <v>7.0000000000000007E-2</v>
      </c>
      <c r="E72" s="166"/>
      <c r="F72" s="136"/>
      <c r="H72" s="136"/>
      <c r="I72" s="136"/>
      <c r="J72" s="136"/>
      <c r="K72" s="136"/>
      <c r="L72" s="136"/>
      <c r="M72" s="136"/>
      <c r="N72" s="136"/>
      <c r="O72" s="136"/>
      <c r="P72" s="136"/>
      <c r="Q72" s="136"/>
      <c r="R72" s="136"/>
      <c r="S72" s="136"/>
      <c r="T72" s="136"/>
      <c r="U72" s="136"/>
      <c r="V72" s="136"/>
      <c r="W72" s="136"/>
      <c r="X72" s="136"/>
      <c r="Y72" s="14"/>
      <c r="Z72" s="14"/>
      <c r="AA72" s="136"/>
      <c r="AB72" s="136"/>
      <c r="AC72" s="136"/>
    </row>
    <row r="73" spans="1:29" ht="49.5" customHeight="1">
      <c r="A73" s="238"/>
      <c r="B73" s="61" t="s">
        <v>98</v>
      </c>
      <c r="C73" s="19">
        <f>C68*C72</f>
        <v>17.940000000000001</v>
      </c>
      <c r="D73" s="38">
        <f>D68*D72</f>
        <v>4.2700000000000005</v>
      </c>
      <c r="E73" s="38">
        <f>C73+D73</f>
        <v>22.21</v>
      </c>
      <c r="F73" s="136"/>
      <c r="H73" s="136"/>
      <c r="I73" s="136"/>
      <c r="J73" s="136"/>
      <c r="K73" s="136"/>
      <c r="L73" s="136"/>
      <c r="M73" s="136"/>
      <c r="N73" s="136"/>
      <c r="O73" s="136"/>
      <c r="P73" s="136"/>
      <c r="Q73" s="136"/>
      <c r="R73" s="136"/>
      <c r="S73" s="136"/>
      <c r="T73" s="136"/>
      <c r="U73" s="136"/>
      <c r="V73" s="136"/>
      <c r="W73" s="136"/>
      <c r="X73" s="136"/>
      <c r="Y73" s="14"/>
      <c r="Z73" s="14"/>
      <c r="AA73" s="136"/>
      <c r="AB73" s="136"/>
      <c r="AC73" s="136"/>
    </row>
    <row r="74" spans="1:29" ht="28.9">
      <c r="A74" s="214"/>
      <c r="B74" s="75" t="s">
        <v>95</v>
      </c>
      <c r="C74" s="29">
        <f>C73*$C10</f>
        <v>59.201999999999998</v>
      </c>
      <c r="D74" s="29">
        <f>D73*$C10</f>
        <v>14.091000000000001</v>
      </c>
      <c r="E74" s="29">
        <f>SUM(C74:D74)</f>
        <v>73.293000000000006</v>
      </c>
      <c r="F74" s="136"/>
      <c r="H74" s="136"/>
      <c r="I74" s="136"/>
      <c r="J74" s="136"/>
      <c r="K74" s="136"/>
      <c r="L74" s="136"/>
      <c r="M74" s="136"/>
      <c r="N74" s="136"/>
      <c r="O74" s="136"/>
      <c r="P74" s="136"/>
      <c r="Q74" s="136"/>
      <c r="R74" s="136"/>
      <c r="S74" s="136"/>
      <c r="T74" s="136"/>
      <c r="U74" s="136"/>
      <c r="V74" s="136"/>
      <c r="W74" s="136"/>
      <c r="X74" s="136"/>
      <c r="Y74" s="14"/>
      <c r="Z74" s="14"/>
      <c r="AA74" s="136"/>
      <c r="AB74" s="136"/>
      <c r="AC74" s="136"/>
    </row>
    <row r="75" spans="1:29">
      <c r="A75" s="21"/>
      <c r="B75" s="19"/>
      <c r="C75" s="19"/>
      <c r="D75" s="144"/>
      <c r="E75" s="136"/>
      <c r="F75" s="136"/>
      <c r="H75" s="136"/>
      <c r="I75" s="136"/>
      <c r="J75" s="136"/>
      <c r="K75" s="136"/>
      <c r="L75" s="136"/>
      <c r="M75" s="136"/>
      <c r="N75" s="136"/>
      <c r="O75" s="136"/>
      <c r="P75" s="136"/>
      <c r="Q75" s="136"/>
      <c r="R75" s="136"/>
      <c r="S75" s="136"/>
      <c r="T75" s="136"/>
      <c r="U75" s="136"/>
      <c r="V75" s="136"/>
      <c r="W75" s="136"/>
      <c r="X75" s="136"/>
      <c r="Y75" s="14"/>
      <c r="Z75" s="14"/>
      <c r="AA75" s="136"/>
      <c r="AB75" s="136"/>
      <c r="AC75" s="136"/>
    </row>
    <row r="76" spans="1:29" s="35" customFormat="1" ht="18">
      <c r="A76" s="32" t="s">
        <v>61</v>
      </c>
      <c r="B76" s="32"/>
      <c r="C76" s="32"/>
      <c r="D76" s="32"/>
      <c r="E76" s="32"/>
      <c r="F76" s="32"/>
      <c r="G76" s="32"/>
      <c r="H76" s="32"/>
      <c r="O76" s="136"/>
      <c r="P76" s="136"/>
      <c r="Q76" s="136"/>
      <c r="R76" s="136"/>
      <c r="S76" s="136"/>
      <c r="T76" s="136"/>
      <c r="U76" s="136"/>
      <c r="V76" s="136"/>
    </row>
    <row r="77" spans="1:29" s="35" customFormat="1" ht="37.9" customHeight="1">
      <c r="A77" s="248" t="s">
        <v>99</v>
      </c>
      <c r="B77" s="248"/>
      <c r="C77" s="248"/>
      <c r="D77" s="248"/>
      <c r="E77" s="248"/>
      <c r="F77" s="248"/>
      <c r="G77" s="248"/>
      <c r="H77" s="248"/>
    </row>
    <row r="78" spans="1:29" ht="52.5" customHeight="1">
      <c r="A78" s="136"/>
      <c r="B78" s="16" t="s">
        <v>100</v>
      </c>
      <c r="C78" s="16" t="s">
        <v>101</v>
      </c>
      <c r="D78" s="16" t="s">
        <v>65</v>
      </c>
      <c r="E78" s="16" t="s">
        <v>102</v>
      </c>
      <c r="F78" s="42" t="s">
        <v>67</v>
      </c>
      <c r="G78" s="37" t="s">
        <v>103</v>
      </c>
      <c r="H78" s="49" t="s">
        <v>104</v>
      </c>
      <c r="I78" s="136"/>
      <c r="J78" s="136"/>
      <c r="K78" s="136"/>
      <c r="L78" s="136"/>
      <c r="M78" s="136"/>
      <c r="N78" s="136"/>
      <c r="O78" s="35"/>
      <c r="P78" s="35"/>
      <c r="Q78" s="35"/>
      <c r="R78" s="35"/>
      <c r="S78" s="35"/>
      <c r="T78" s="35"/>
      <c r="U78" s="35"/>
      <c r="V78" s="35"/>
      <c r="W78" s="136"/>
      <c r="X78" s="136"/>
      <c r="Y78" s="136"/>
      <c r="Z78" s="136"/>
      <c r="AA78" s="136"/>
      <c r="AB78" s="136"/>
      <c r="AC78" s="136"/>
    </row>
    <row r="79" spans="1:29" ht="15" customHeight="1">
      <c r="A79" s="3" t="s">
        <v>70</v>
      </c>
      <c r="B79" s="154">
        <f>B36/C8</f>
        <v>232.75</v>
      </c>
      <c r="C79" s="154">
        <f>IF(A41=FALSE,(B38+B37)/C8,(B39+B37)/C8)</f>
        <v>4.3274999999999997</v>
      </c>
      <c r="D79" s="167">
        <f>B63/C8</f>
        <v>20</v>
      </c>
      <c r="E79" s="154">
        <f>$E$71</f>
        <v>34.055999999999997</v>
      </c>
      <c r="F79" s="22">
        <f>(B79-D79)/E79</f>
        <v>6.2470636598543576</v>
      </c>
      <c r="G79" s="23">
        <f>$E79*5-($B79-$D79)-$C79*5</f>
        <v>-64.10750000000003</v>
      </c>
      <c r="H79" s="50">
        <f t="shared" ref="H79:H84" si="0">$E79*7-($B79-$D79)-$C79*7</f>
        <v>-4.650500000000001</v>
      </c>
      <c r="I79" s="136"/>
      <c r="J79" s="136"/>
      <c r="K79" s="136"/>
      <c r="L79" s="136"/>
      <c r="M79" s="136"/>
      <c r="N79" s="136"/>
      <c r="O79" s="136"/>
      <c r="P79" s="136"/>
      <c r="Q79" s="136"/>
      <c r="R79" s="136"/>
      <c r="S79" s="136"/>
      <c r="T79" s="136"/>
      <c r="U79" s="136"/>
      <c r="V79" s="136"/>
      <c r="W79" s="136"/>
      <c r="X79" s="136"/>
      <c r="Y79" s="136"/>
      <c r="Z79" s="136"/>
      <c r="AA79" s="136"/>
      <c r="AB79" s="136"/>
      <c r="AC79" s="136"/>
    </row>
    <row r="80" spans="1:29" ht="15" customHeight="1">
      <c r="A80" s="3" t="s">
        <v>71</v>
      </c>
      <c r="B80" s="154">
        <f>E36/C8</f>
        <v>213.95</v>
      </c>
      <c r="C80" s="154">
        <f>IF(D41=FALSE,(E38+E37)/C8,(E39+E37)/C8)</f>
        <v>4.1395000000000008</v>
      </c>
      <c r="D80" s="167">
        <f>C63/C8</f>
        <v>30</v>
      </c>
      <c r="E80" s="154">
        <f t="shared" ref="E80:E82" si="1">$E$71</f>
        <v>34.055999999999997</v>
      </c>
      <c r="F80" s="22">
        <f t="shared" ref="F80:F84" si="2">(B80-D80)/E80</f>
        <v>5.4013976979093261</v>
      </c>
      <c r="G80" s="23">
        <f t="shared" ref="G80:G84" si="3">$E80*5-($B80-$D80)-$C80*5</f>
        <v>-34.367500000000021</v>
      </c>
      <c r="H80" s="50">
        <f t="shared" si="0"/>
        <v>25.465500000000002</v>
      </c>
      <c r="I80" s="136"/>
      <c r="J80" s="136"/>
      <c r="K80" s="136"/>
      <c r="L80" s="136"/>
      <c r="M80" s="136"/>
      <c r="N80" s="136"/>
      <c r="O80" s="136"/>
      <c r="P80" s="136"/>
      <c r="Q80" s="136"/>
      <c r="R80" s="136"/>
      <c r="S80" s="136"/>
      <c r="T80" s="136"/>
      <c r="U80" s="136"/>
      <c r="V80" s="136"/>
      <c r="W80" s="136"/>
      <c r="X80" s="136"/>
      <c r="Y80" s="136"/>
      <c r="Z80" s="136"/>
      <c r="AA80" s="136"/>
      <c r="AB80" s="136"/>
      <c r="AC80" s="136"/>
    </row>
    <row r="81" spans="1:29" ht="15" customHeight="1">
      <c r="A81" s="3" t="s">
        <v>72</v>
      </c>
      <c r="B81" s="154">
        <f>B53/C8</f>
        <v>328.95</v>
      </c>
      <c r="C81" s="154">
        <f>IF(A58=FALSE,(B55+B54)/C8,(B56+B54)/C8)</f>
        <v>5.2895000000000003</v>
      </c>
      <c r="D81" s="167">
        <f>D63/C8</f>
        <v>50</v>
      </c>
      <c r="E81" s="154">
        <f t="shared" si="1"/>
        <v>34.055999999999997</v>
      </c>
      <c r="F81" s="22">
        <f t="shared" si="2"/>
        <v>8.1909208362696742</v>
      </c>
      <c r="G81" s="23">
        <f t="shared" si="3"/>
        <v>-135.11750000000001</v>
      </c>
      <c r="H81" s="50">
        <f t="shared" si="0"/>
        <v>-77.584499999999991</v>
      </c>
      <c r="I81" s="136"/>
      <c r="J81" s="136"/>
      <c r="K81" s="136"/>
      <c r="L81" s="136"/>
      <c r="M81" s="136"/>
      <c r="N81" s="136"/>
      <c r="O81" s="136"/>
      <c r="P81" s="136"/>
      <c r="Q81" s="136"/>
      <c r="R81" s="136"/>
      <c r="S81" s="136"/>
      <c r="T81" s="136"/>
      <c r="U81" s="136"/>
      <c r="V81" s="136"/>
      <c r="W81" s="136"/>
      <c r="X81" s="136"/>
      <c r="Y81" s="136"/>
      <c r="Z81" s="136"/>
      <c r="AA81" s="136"/>
      <c r="AB81" s="136"/>
      <c r="AC81" s="136"/>
    </row>
    <row r="82" spans="1:29" ht="15" customHeight="1">
      <c r="A82" s="3" t="s">
        <v>73</v>
      </c>
      <c r="B82" s="154">
        <f>E53/C8</f>
        <v>303.95</v>
      </c>
      <c r="C82" s="154">
        <f>IF(D58=FALSE,(E55+E54)/C8,(E56+E54)/C8)</f>
        <v>8.0790000000000006</v>
      </c>
      <c r="D82" s="167">
        <f>E63/C8</f>
        <v>30</v>
      </c>
      <c r="E82" s="154">
        <f t="shared" si="1"/>
        <v>34.055999999999997</v>
      </c>
      <c r="F82" s="22">
        <f t="shared" si="2"/>
        <v>8.0441038289875504</v>
      </c>
      <c r="G82" s="23">
        <f t="shared" si="3"/>
        <v>-144.06500000000003</v>
      </c>
      <c r="H82" s="50">
        <f t="shared" si="0"/>
        <v>-92.11099999999999</v>
      </c>
      <c r="I82" s="136"/>
      <c r="J82" s="136"/>
      <c r="K82" s="136"/>
      <c r="L82" s="136"/>
      <c r="M82" s="136"/>
      <c r="N82" s="136"/>
      <c r="O82" s="136"/>
      <c r="P82" s="136"/>
      <c r="Q82" s="136"/>
      <c r="R82" s="136"/>
      <c r="S82" s="136"/>
      <c r="T82" s="136"/>
      <c r="U82" s="136"/>
      <c r="V82" s="136"/>
      <c r="W82" s="136"/>
      <c r="X82" s="136"/>
      <c r="Y82" s="136"/>
      <c r="Z82" s="136"/>
      <c r="AA82" s="136"/>
      <c r="AB82" s="136"/>
      <c r="AC82" s="136"/>
    </row>
    <row r="83" spans="1:29" customFormat="1">
      <c r="A83" s="1" t="s">
        <v>105</v>
      </c>
      <c r="B83" s="154">
        <f>H36/C8</f>
        <v>253.89</v>
      </c>
      <c r="C83" s="154">
        <f>IF(G41=FALSE,(H38+H37)/C8,(H39+H37)/C8)</f>
        <v>4.5388999999999999</v>
      </c>
      <c r="D83" s="167">
        <f>F63/C8</f>
        <v>50.01</v>
      </c>
      <c r="E83" s="154">
        <f>$E$74</f>
        <v>73.293000000000006</v>
      </c>
      <c r="F83" s="22">
        <f t="shared" si="2"/>
        <v>2.781711759649625</v>
      </c>
      <c r="G83" s="23">
        <f t="shared" si="3"/>
        <v>139.89050000000003</v>
      </c>
      <c r="H83" s="23">
        <f t="shared" si="0"/>
        <v>277.39870000000008</v>
      </c>
      <c r="I83" s="136"/>
      <c r="J83" s="136"/>
      <c r="K83" s="136"/>
      <c r="L83" s="136"/>
      <c r="O83" s="136"/>
      <c r="P83" s="136"/>
      <c r="Q83" s="136"/>
      <c r="R83" s="136"/>
      <c r="S83" s="136"/>
      <c r="T83" s="136"/>
      <c r="U83" s="136"/>
      <c r="V83" s="136"/>
    </row>
    <row r="84" spans="1:29" customFormat="1">
      <c r="A84" s="3" t="s">
        <v>106</v>
      </c>
      <c r="B84" s="154">
        <f>K36/C8</f>
        <v>233.95</v>
      </c>
      <c r="C84" s="154">
        <f>IF(J41=FALSE,(K38+K37)/C8,(K39+K37)/C8)</f>
        <v>4.3395000000000001</v>
      </c>
      <c r="D84" s="167">
        <f>G63/C8</f>
        <v>20</v>
      </c>
      <c r="E84" s="154">
        <f>$E$74</f>
        <v>73.293000000000006</v>
      </c>
      <c r="F84" s="22">
        <f t="shared" si="2"/>
        <v>2.9191055080294159</v>
      </c>
      <c r="G84" s="23">
        <f t="shared" si="3"/>
        <v>130.81750000000005</v>
      </c>
      <c r="H84" s="23">
        <f t="shared" si="0"/>
        <v>268.72450000000003</v>
      </c>
      <c r="I84" s="136"/>
      <c r="J84" s="136"/>
      <c r="K84" s="136"/>
      <c r="L84" s="136"/>
    </row>
    <row r="85" spans="1:29" ht="15" customHeight="1">
      <c r="A85" s="157"/>
      <c r="B85" s="136"/>
      <c r="C85" s="136"/>
      <c r="D85" s="156"/>
      <c r="E85" s="136"/>
      <c r="F85" s="136"/>
      <c r="H85" s="136"/>
      <c r="I85" s="136"/>
      <c r="J85" s="136"/>
      <c r="K85" s="136"/>
      <c r="L85" s="136"/>
      <c r="M85" s="136"/>
      <c r="N85" s="136"/>
      <c r="O85"/>
      <c r="P85"/>
      <c r="Q85"/>
      <c r="R85"/>
      <c r="S85"/>
      <c r="T85"/>
      <c r="U85"/>
      <c r="V85"/>
      <c r="W85" s="136"/>
      <c r="X85" s="136"/>
      <c r="Y85" s="136"/>
      <c r="Z85" s="5"/>
      <c r="AA85" s="136"/>
      <c r="AB85" s="136"/>
      <c r="AC85" s="136"/>
    </row>
    <row r="86" spans="1:29">
      <c r="A86" s="136"/>
      <c r="B86" s="136"/>
      <c r="C86" s="136"/>
      <c r="D86" s="156"/>
      <c r="E86" s="136"/>
      <c r="F86" s="136"/>
      <c r="H86" s="136"/>
      <c r="I86" s="136"/>
      <c r="J86" s="136"/>
      <c r="K86" s="136"/>
      <c r="L86" s="136"/>
      <c r="M86" s="136"/>
      <c r="N86" s="136"/>
      <c r="O86" s="136"/>
      <c r="P86" s="136"/>
      <c r="Q86" s="136"/>
      <c r="R86" s="136"/>
      <c r="S86" s="136"/>
      <c r="T86" s="136"/>
      <c r="U86" s="136"/>
      <c r="V86" s="136"/>
      <c r="W86" s="136"/>
      <c r="X86" s="136"/>
      <c r="Y86" s="136"/>
      <c r="Z86" s="1"/>
      <c r="AA86" s="136"/>
      <c r="AB86" s="136"/>
      <c r="AC86" s="158"/>
    </row>
    <row r="87" spans="1:29" ht="28.15" customHeight="1">
      <c r="A87" s="157"/>
      <c r="B87" s="136"/>
      <c r="C87" s="136"/>
      <c r="D87" s="136"/>
      <c r="E87" s="136"/>
      <c r="F87" s="136"/>
      <c r="H87" s="136"/>
      <c r="I87" s="136"/>
      <c r="J87" s="136"/>
      <c r="K87" s="136"/>
      <c r="L87" s="136"/>
      <c r="M87" s="136"/>
      <c r="N87" s="136"/>
      <c r="O87" s="136"/>
      <c r="P87" s="136"/>
      <c r="Q87" s="136"/>
      <c r="R87" s="136"/>
      <c r="S87" s="136"/>
      <c r="T87" s="136"/>
      <c r="U87" s="136"/>
      <c r="V87" s="136"/>
      <c r="W87" s="136"/>
      <c r="X87" s="136"/>
      <c r="Y87" s="136"/>
      <c r="Z87" s="136"/>
      <c r="AA87" s="136"/>
      <c r="AB87" s="136"/>
      <c r="AC87" s="136"/>
    </row>
    <row r="88" spans="1:29" ht="15" customHeight="1">
      <c r="A88" s="136"/>
      <c r="B88" s="136"/>
      <c r="C88" s="136"/>
      <c r="D88" s="136"/>
      <c r="E88" s="136"/>
      <c r="F88" s="136"/>
      <c r="H88" s="136"/>
      <c r="I88" s="136"/>
      <c r="J88" s="136"/>
      <c r="K88" s="136"/>
      <c r="L88" s="136"/>
      <c r="M88" s="136"/>
      <c r="N88" s="136"/>
      <c r="O88" s="136"/>
      <c r="P88" s="136"/>
      <c r="Q88" s="136"/>
      <c r="R88" s="136"/>
      <c r="S88" s="136"/>
      <c r="T88" s="136"/>
      <c r="U88" s="136"/>
      <c r="V88" s="136"/>
      <c r="W88" s="136"/>
      <c r="X88" s="136"/>
      <c r="Y88" s="136"/>
      <c r="Z88" s="136"/>
      <c r="AA88" s="136"/>
      <c r="AB88" s="136"/>
      <c r="AC88" s="136"/>
    </row>
    <row r="89" spans="1:29" ht="15" customHeight="1">
      <c r="A89" s="136"/>
      <c r="B89" s="136"/>
      <c r="C89" s="136"/>
      <c r="D89" s="136"/>
      <c r="E89" s="136"/>
      <c r="F89" s="136"/>
      <c r="H89" s="136"/>
      <c r="I89" s="136"/>
      <c r="J89" s="136"/>
      <c r="K89" s="136"/>
      <c r="L89" s="136"/>
      <c r="M89" s="136"/>
      <c r="N89" s="136"/>
      <c r="O89" s="136"/>
      <c r="P89" s="136"/>
      <c r="Q89" s="136"/>
      <c r="R89" s="136"/>
      <c r="S89" s="136"/>
      <c r="T89" s="136"/>
      <c r="U89" s="136"/>
      <c r="V89" s="136"/>
      <c r="W89" s="136"/>
      <c r="X89" s="136"/>
      <c r="Y89" s="136"/>
      <c r="Z89" s="136"/>
      <c r="AA89" s="136"/>
      <c r="AB89" s="136"/>
      <c r="AC89" s="136"/>
    </row>
    <row r="90" spans="1:29" ht="30" customHeight="1">
      <c r="A90" s="136"/>
      <c r="B90" s="136"/>
      <c r="C90" s="136"/>
      <c r="D90" s="136"/>
      <c r="E90" s="136"/>
      <c r="F90" s="136"/>
      <c r="H90" s="136"/>
      <c r="I90" s="136"/>
      <c r="J90" s="136"/>
      <c r="K90" s="136"/>
      <c r="L90" s="136"/>
      <c r="M90" s="136"/>
      <c r="N90" s="136"/>
      <c r="O90" s="136"/>
      <c r="P90" s="136"/>
      <c r="Q90" s="136"/>
      <c r="R90" s="136"/>
      <c r="S90" s="136"/>
      <c r="T90" s="136"/>
      <c r="U90" s="136"/>
      <c r="V90" s="136"/>
      <c r="W90" s="136"/>
      <c r="X90" s="136"/>
      <c r="Y90" s="136"/>
      <c r="Z90" s="136"/>
      <c r="AA90" s="136"/>
      <c r="AB90" s="136"/>
      <c r="AC90" s="136"/>
    </row>
    <row r="91" spans="1:29" ht="15" customHeight="1">
      <c r="A91" s="136"/>
      <c r="B91" s="136"/>
      <c r="C91" s="136"/>
      <c r="D91" s="136"/>
      <c r="E91" s="136"/>
      <c r="F91" s="136"/>
      <c r="H91" s="136"/>
      <c r="I91" s="136"/>
      <c r="J91" s="136"/>
      <c r="K91" s="136"/>
      <c r="L91" s="136"/>
      <c r="M91" s="136"/>
      <c r="N91" s="136"/>
      <c r="O91" s="136"/>
      <c r="P91" s="136"/>
      <c r="Q91" s="136"/>
      <c r="R91" s="136"/>
      <c r="S91" s="136"/>
      <c r="T91" s="136"/>
      <c r="U91" s="136"/>
      <c r="V91" s="136"/>
      <c r="W91" s="136"/>
      <c r="X91" s="136"/>
      <c r="Y91" s="136"/>
      <c r="Z91" s="136"/>
      <c r="AA91" s="136"/>
      <c r="AB91" s="136"/>
      <c r="AC91" s="136"/>
    </row>
    <row r="92" spans="1:29">
      <c r="A92" s="136"/>
      <c r="B92" s="136"/>
      <c r="C92" s="136"/>
      <c r="D92" s="136"/>
      <c r="E92" s="136"/>
      <c r="F92" s="136"/>
      <c r="H92" s="136"/>
      <c r="I92" s="136"/>
      <c r="J92" s="136"/>
      <c r="K92" s="136"/>
      <c r="L92" s="136"/>
      <c r="M92" s="136"/>
      <c r="N92" s="136"/>
      <c r="O92" s="136"/>
      <c r="P92" s="136"/>
      <c r="Q92" s="136"/>
      <c r="R92" s="136"/>
      <c r="S92" s="136"/>
      <c r="T92" s="136"/>
      <c r="U92" s="136"/>
      <c r="V92" s="136"/>
      <c r="W92" s="160"/>
      <c r="X92" s="160"/>
      <c r="Y92" s="136"/>
      <c r="Z92" s="136"/>
      <c r="AA92" s="136"/>
      <c r="AB92" s="136"/>
      <c r="AC92" s="136"/>
    </row>
    <row r="93" spans="1:29" ht="15" customHeight="1">
      <c r="A93" s="136"/>
      <c r="B93" s="136"/>
      <c r="C93" s="136"/>
      <c r="D93" s="136"/>
      <c r="E93" s="136"/>
      <c r="F93" s="136"/>
      <c r="H93" s="136"/>
      <c r="I93" s="136"/>
      <c r="J93" s="136"/>
      <c r="K93" s="136"/>
      <c r="L93" s="136"/>
      <c r="M93" s="136"/>
      <c r="N93" s="136"/>
      <c r="O93" s="136"/>
      <c r="P93" s="136"/>
      <c r="Q93" s="136"/>
      <c r="R93" s="136"/>
      <c r="S93" s="3"/>
      <c r="T93" s="3"/>
      <c r="U93" s="159"/>
      <c r="V93" s="160"/>
      <c r="W93" s="7"/>
      <c r="X93" s="2"/>
      <c r="Y93" s="136"/>
      <c r="Z93" s="136"/>
      <c r="AA93" s="136"/>
      <c r="AB93" s="136"/>
      <c r="AC93" s="136"/>
    </row>
    <row r="94" spans="1:29">
      <c r="A94" s="136"/>
      <c r="B94" s="136"/>
      <c r="C94" s="136"/>
      <c r="D94" s="136"/>
      <c r="E94" s="136"/>
      <c r="F94" s="136"/>
      <c r="H94" s="136"/>
      <c r="I94" s="136"/>
      <c r="J94" s="136"/>
      <c r="K94" s="136"/>
      <c r="L94" s="136"/>
      <c r="M94" s="136"/>
      <c r="N94" s="136"/>
      <c r="O94" s="136"/>
      <c r="P94" s="136"/>
      <c r="Q94" s="136"/>
      <c r="R94" s="136"/>
      <c r="S94" s="137"/>
      <c r="T94" s="136"/>
      <c r="U94" s="158"/>
      <c r="V94" s="142"/>
      <c r="W94" s="158"/>
      <c r="X94" s="142"/>
      <c r="Y94" s="136"/>
      <c r="Z94" s="136"/>
      <c r="AA94" s="136"/>
      <c r="AB94" s="136"/>
      <c r="AC94" s="136"/>
    </row>
    <row r="95" spans="1:29">
      <c r="A95" s="136"/>
      <c r="B95" s="136"/>
      <c r="C95" s="136"/>
      <c r="D95" s="136"/>
      <c r="E95" s="136"/>
      <c r="F95" s="136"/>
      <c r="H95" s="136"/>
      <c r="I95" s="136"/>
      <c r="J95" s="136"/>
      <c r="K95" s="136"/>
      <c r="L95" s="136"/>
      <c r="M95" s="136"/>
      <c r="N95" s="136"/>
      <c r="O95" s="136"/>
      <c r="P95" s="136"/>
      <c r="Q95" s="136"/>
      <c r="R95" s="136"/>
      <c r="S95"/>
      <c r="T95" s="136"/>
      <c r="U95" s="158"/>
      <c r="V95" s="142"/>
      <c r="W95" s="158"/>
      <c r="X95" s="7"/>
      <c r="Y95" s="136"/>
      <c r="Z95" s="136"/>
      <c r="AA95" s="136"/>
      <c r="AB95" s="136"/>
      <c r="AC95" s="136"/>
    </row>
    <row r="96" spans="1:29">
      <c r="A96" s="136"/>
      <c r="B96" s="136"/>
      <c r="C96" s="136"/>
      <c r="D96" s="136"/>
      <c r="E96" s="136"/>
      <c r="F96" s="136"/>
      <c r="H96" s="136"/>
      <c r="I96" s="136"/>
      <c r="J96" s="136"/>
      <c r="K96" s="136"/>
      <c r="L96" s="136"/>
      <c r="M96" s="136"/>
      <c r="N96" s="136"/>
      <c r="O96" s="136"/>
      <c r="P96" s="136"/>
      <c r="Q96" s="136"/>
      <c r="R96" s="136"/>
      <c r="S96"/>
      <c r="T96" s="136"/>
      <c r="U96" s="158"/>
      <c r="V96" s="7"/>
      <c r="W96" s="8"/>
      <c r="X96" s="8"/>
      <c r="Y96" s="136"/>
      <c r="Z96" s="136"/>
      <c r="AA96" s="136"/>
      <c r="AB96" s="136"/>
      <c r="AC96" s="136"/>
    </row>
    <row r="97" spans="19:24">
      <c r="S97"/>
      <c r="T97"/>
      <c r="U97" s="10"/>
      <c r="V97" s="2"/>
      <c r="W97" s="8"/>
      <c r="X97" s="8"/>
    </row>
    <row r="98" spans="19:24">
      <c r="S98"/>
      <c r="T98"/>
      <c r="U98" s="2"/>
      <c r="V98" s="11"/>
      <c r="W98" s="12"/>
      <c r="X98" s="2"/>
    </row>
    <row r="99" spans="19:24">
      <c r="S99"/>
      <c r="T99"/>
      <c r="U99" s="8"/>
      <c r="V99" s="8"/>
      <c r="W99" s="2"/>
      <c r="X99" s="10"/>
    </row>
    <row r="100" spans="19:24">
      <c r="S100" s="6"/>
      <c r="T100"/>
      <c r="U100" s="8"/>
      <c r="V100" s="8"/>
      <c r="W100" s="142"/>
      <c r="X100" s="142"/>
    </row>
    <row r="101" spans="19:24">
      <c r="S101" s="5"/>
      <c r="T101" s="136"/>
      <c r="U101" s="142"/>
      <c r="V101" s="142"/>
      <c r="W101" s="154"/>
      <c r="X101" s="161"/>
    </row>
    <row r="102" spans="19:24">
      <c r="S102" s="9"/>
      <c r="T102" s="136"/>
      <c r="U102" s="161"/>
      <c r="V102" s="162"/>
      <c r="W102" s="136"/>
      <c r="X102" s="136"/>
    </row>
  </sheetData>
  <sheetProtection algorithmName="SHA-512" hashValue="FMPMvHQSEnlduDOHu8MkoXU7EocdrfjwVOtar7ZPcHMbHFzIed6lVAbZJxnMpP3vM7YYvlQQrUkxsx3xLpdsWw==" saltValue="I9sThbaYveXywu7NDcZORA==" spinCount="100000" sheet="1" objects="1" scenarios="1"/>
  <mergeCells count="42">
    <mergeCell ref="A61:G61"/>
    <mergeCell ref="A77:H77"/>
    <mergeCell ref="A27:C27"/>
    <mergeCell ref="J28:L28"/>
    <mergeCell ref="J30:J31"/>
    <mergeCell ref="D28:F28"/>
    <mergeCell ref="A28:C28"/>
    <mergeCell ref="A30:A31"/>
    <mergeCell ref="D30:D31"/>
    <mergeCell ref="A44:F44"/>
    <mergeCell ref="A45:C45"/>
    <mergeCell ref="G28:I28"/>
    <mergeCell ref="G30:G31"/>
    <mergeCell ref="D45:F45"/>
    <mergeCell ref="A18:B18"/>
    <mergeCell ref="A20:D20"/>
    <mergeCell ref="A21:D21"/>
    <mergeCell ref="B2:C2"/>
    <mergeCell ref="A7:B7"/>
    <mergeCell ref="A8:B8"/>
    <mergeCell ref="A9:B9"/>
    <mergeCell ref="A10:B10"/>
    <mergeCell ref="A13:D13"/>
    <mergeCell ref="A14:B14"/>
    <mergeCell ref="A15:B15"/>
    <mergeCell ref="A17:D17"/>
    <mergeCell ref="A26:L26"/>
    <mergeCell ref="A22:B22"/>
    <mergeCell ref="A23:B23"/>
    <mergeCell ref="I38:I39"/>
    <mergeCell ref="A72:A74"/>
    <mergeCell ref="A47:A48"/>
    <mergeCell ref="A66:E66"/>
    <mergeCell ref="C38:C39"/>
    <mergeCell ref="F38:F39"/>
    <mergeCell ref="A67:B67"/>
    <mergeCell ref="A68:B68"/>
    <mergeCell ref="A69:A71"/>
    <mergeCell ref="D47:D48"/>
    <mergeCell ref="C55:C56"/>
    <mergeCell ref="L38:L39"/>
    <mergeCell ref="F55:F56"/>
  </mergeCells>
  <conditionalFormatting sqref="A32:B32 D32:E32 G32:H32 J32:K32 A49:B49 D49:E49">
    <cfRule type="expression" dxfId="57" priority="148">
      <formula>$O$14=FALSE</formula>
    </cfRule>
  </conditionalFormatting>
  <conditionalFormatting sqref="A34:B34 D34:E34 G34:H34 J34:K34 A51:B51 D51:E51">
    <cfRule type="expression" dxfId="56" priority="149">
      <formula>$O$22=FALSE</formula>
    </cfRule>
  </conditionalFormatting>
  <conditionalFormatting sqref="B38">
    <cfRule type="expression" dxfId="55" priority="127">
      <formula>$A$41=TRUE</formula>
    </cfRule>
    <cfRule type="expression" dxfId="54" priority="126">
      <formula>$A$41=FALSE</formula>
    </cfRule>
  </conditionalFormatting>
  <conditionalFormatting sqref="B39 B63:G63">
    <cfRule type="expression" dxfId="53" priority="129">
      <formula>$A$41=FALSE</formula>
    </cfRule>
    <cfRule type="expression" dxfId="52" priority="128">
      <formula>$A$41=TRUE</formula>
    </cfRule>
  </conditionalFormatting>
  <conditionalFormatting sqref="B55">
    <cfRule type="expression" dxfId="51" priority="76">
      <formula>$A$58=FALSE</formula>
    </cfRule>
    <cfRule type="expression" dxfId="50" priority="77">
      <formula>$A$58=TRUE</formula>
    </cfRule>
  </conditionalFormatting>
  <conditionalFormatting sqref="B56">
    <cfRule type="expression" dxfId="49" priority="79">
      <formula>$A$58=FALSE</formula>
    </cfRule>
    <cfRule type="expression" dxfId="48" priority="78">
      <formula>$A$58=TRUE</formula>
    </cfRule>
  </conditionalFormatting>
  <conditionalFormatting sqref="B31:C31">
    <cfRule type="expression" dxfId="47" priority="132">
      <formula>$A$40=FALSE</formula>
    </cfRule>
    <cfRule type="expression" dxfId="46" priority="133">
      <formula>$A$40=TRUE</formula>
    </cfRule>
  </conditionalFormatting>
  <conditionalFormatting sqref="B48:C48">
    <cfRule type="expression" dxfId="45" priority="88">
      <formula>$A$57=TRUE</formula>
    </cfRule>
    <cfRule type="expression" dxfId="44" priority="87">
      <formula>$A$57=FALSE</formula>
    </cfRule>
  </conditionalFormatting>
  <conditionalFormatting sqref="C30">
    <cfRule type="expression" dxfId="43" priority="135">
      <formula>$A$40=FALSE</formula>
    </cfRule>
    <cfRule type="expression" dxfId="42" priority="134">
      <formula>$A$40=TRUE</formula>
    </cfRule>
  </conditionalFormatting>
  <conditionalFormatting sqref="C32 F32 I32 L32 C49 F49:F50">
    <cfRule type="expression" dxfId="41" priority="152">
      <formula>$O$14=FALSE</formula>
    </cfRule>
  </conditionalFormatting>
  <conditionalFormatting sqref="C34 F34 I34 L34 C51 F51">
    <cfRule type="expression" dxfId="40" priority="153">
      <formula>$O$22=FALSE</formula>
    </cfRule>
  </conditionalFormatting>
  <conditionalFormatting sqref="C47">
    <cfRule type="expression" dxfId="39" priority="92">
      <formula>$A$57=FALSE</formula>
    </cfRule>
    <cfRule type="expression" dxfId="38" priority="91">
      <formula>$A$57=TRUE</formula>
    </cfRule>
  </conditionalFormatting>
  <conditionalFormatting sqref="D15">
    <cfRule type="expression" dxfId="37" priority="157">
      <formula>$O$15=FALSE</formula>
    </cfRule>
    <cfRule type="expression" dxfId="36" priority="156">
      <formula>$O$15=TRUE</formula>
    </cfRule>
  </conditionalFormatting>
  <conditionalFormatting sqref="D18">
    <cfRule type="expression" dxfId="35" priority="159">
      <formula>$O$18=FALSE</formula>
    </cfRule>
    <cfRule type="expression" dxfId="34" priority="158">
      <formula>$O$18=TRUE</formula>
    </cfRule>
  </conditionalFormatting>
  <conditionalFormatting sqref="D23">
    <cfRule type="expression" dxfId="33" priority="161">
      <formula>$O$23=TRUE</formula>
    </cfRule>
    <cfRule type="expression" dxfId="32" priority="160">
      <formula>$O$23=FALSE</formula>
    </cfRule>
  </conditionalFormatting>
  <conditionalFormatting sqref="E38">
    <cfRule type="expression" dxfId="31" priority="81">
      <formula>$D$41=TRUE</formula>
    </cfRule>
    <cfRule type="expression" dxfId="30" priority="80">
      <formula>$D$41=FALSE</formula>
    </cfRule>
  </conditionalFormatting>
  <conditionalFormatting sqref="E39">
    <cfRule type="expression" dxfId="29" priority="82">
      <formula>$D$41=TRUE</formula>
    </cfRule>
    <cfRule type="expression" dxfId="28" priority="83">
      <formula>$D$41=FALSE</formula>
    </cfRule>
  </conditionalFormatting>
  <conditionalFormatting sqref="E55">
    <cfRule type="expression" dxfId="27" priority="38">
      <formula>$D$58=TRUE</formula>
    </cfRule>
    <cfRule type="expression" dxfId="26" priority="37">
      <formula>$D$58=FALSE</formula>
    </cfRule>
  </conditionalFormatting>
  <conditionalFormatting sqref="E56">
    <cfRule type="expression" dxfId="25" priority="39">
      <formula>$D$58=TRUE</formula>
    </cfRule>
    <cfRule type="expression" dxfId="24" priority="40">
      <formula>$D$58=FALSE</formula>
    </cfRule>
  </conditionalFormatting>
  <conditionalFormatting sqref="E31:F31">
    <cfRule type="expression" dxfId="23" priority="97">
      <formula>$D$40=FALSE</formula>
    </cfRule>
    <cfRule type="expression" dxfId="22" priority="98">
      <formula>$D$40=TRUE</formula>
    </cfRule>
  </conditionalFormatting>
  <conditionalFormatting sqref="E48:F48">
    <cfRule type="expression" dxfId="21" priority="41">
      <formula>$D$57=FALSE</formula>
    </cfRule>
    <cfRule type="expression" dxfId="20" priority="42">
      <formula>$D$57=TRUE</formula>
    </cfRule>
  </conditionalFormatting>
  <conditionalFormatting sqref="F30">
    <cfRule type="expression" dxfId="19" priority="61">
      <formula>$D$40=FALSE</formula>
    </cfRule>
    <cfRule type="expression" dxfId="18" priority="60">
      <formula>$D$40=TRUE</formula>
    </cfRule>
  </conditionalFormatting>
  <conditionalFormatting sqref="F47">
    <cfRule type="expression" dxfId="17" priority="43">
      <formula>$D$57=TRUE</formula>
    </cfRule>
    <cfRule type="expression" dxfId="16" priority="44">
      <formula>$D$57=FALSE</formula>
    </cfRule>
  </conditionalFormatting>
  <conditionalFormatting sqref="H38">
    <cfRule type="expression" dxfId="15" priority="65">
      <formula>$G$41=TRUE</formula>
    </cfRule>
    <cfRule type="expression" dxfId="14" priority="64">
      <formula>$G$41=FALSE</formula>
    </cfRule>
  </conditionalFormatting>
  <conditionalFormatting sqref="H39">
    <cfRule type="expression" dxfId="13" priority="67">
      <formula>$G$41=FALSE</formula>
    </cfRule>
    <cfRule type="expression" dxfId="12" priority="66">
      <formula>$G$41=TRUE</formula>
    </cfRule>
  </conditionalFormatting>
  <conditionalFormatting sqref="H31:I31">
    <cfRule type="expression" dxfId="11" priority="69">
      <formula>$G$40=TRUE</formula>
    </cfRule>
    <cfRule type="expression" dxfId="10" priority="68">
      <formula>$G$40=FALSE</formula>
    </cfRule>
  </conditionalFormatting>
  <conditionalFormatting sqref="I30">
    <cfRule type="expression" dxfId="9" priority="72">
      <formula>$G$40=TRUE</formula>
    </cfRule>
    <cfRule type="expression" dxfId="8" priority="73">
      <formula>$G$40=FALSE</formula>
    </cfRule>
  </conditionalFormatting>
  <conditionalFormatting sqref="K38">
    <cfRule type="expression" dxfId="7" priority="50">
      <formula>$J$41=FALSE</formula>
    </cfRule>
    <cfRule type="expression" dxfId="6" priority="51">
      <formula>$J$41=TRUE</formula>
    </cfRule>
  </conditionalFormatting>
  <conditionalFormatting sqref="K39">
    <cfRule type="expression" dxfId="5" priority="52">
      <formula>$J$41=TRUE</formula>
    </cfRule>
    <cfRule type="expression" dxfId="4" priority="53">
      <formula>$J$41=FALSE</formula>
    </cfRule>
  </conditionalFormatting>
  <conditionalFormatting sqref="K31:L31">
    <cfRule type="expression" dxfId="3" priority="55">
      <formula>$J$40=TRUE</formula>
    </cfRule>
    <cfRule type="expression" dxfId="2" priority="54">
      <formula>$J$40=FALSE</formula>
    </cfRule>
  </conditionalFormatting>
  <conditionalFormatting sqref="L30">
    <cfRule type="expression" dxfId="1" priority="59">
      <formula>$J$40=FALSE</formula>
    </cfRule>
    <cfRule type="expression" dxfId="0" priority="58">
      <formula>$J$40=TRUE</formula>
    </cfRule>
  </conditionalFormatting>
  <hyperlinks>
    <hyperlink ref="D7" r:id="rId1" xr:uid="{0A8BECD2-A1C5-4F63-AA86-59E2E81017FA}"/>
  </hyperlinks>
  <pageMargins left="0.7" right="0.7" top="0.75" bottom="0.75" header="0.3" footer="0.3"/>
  <pageSetup scale="32" orientation="landscape" r:id="rId2"/>
  <rowBreaks count="1" manualBreakCount="1">
    <brk id="59" max="11" man="1"/>
  </rowBreaks>
  <drawing r:id="rId3"/>
  <legacyDrawing r:id="rId4"/>
  <mc:AlternateContent xmlns:mc="http://schemas.openxmlformats.org/markup-compatibility/2006">
    <mc:Choice Requires="x14">
      <controls>
        <mc:AlternateContent xmlns:mc="http://schemas.openxmlformats.org/markup-compatibility/2006">
          <mc:Choice Requires="x14">
            <control shapeId="8193" r:id="rId5" name="Check Box 1">
              <controlPr locked="0" defaultSize="0" autoFill="0" autoLine="0" autoPict="0">
                <anchor moveWithCells="1">
                  <from>
                    <xdr:col>2</xdr:col>
                    <xdr:colOff>525780</xdr:colOff>
                    <xdr:row>21</xdr:row>
                    <xdr:rowOff>137160</xdr:rowOff>
                  </from>
                  <to>
                    <xdr:col>2</xdr:col>
                    <xdr:colOff>1394460</xdr:colOff>
                    <xdr:row>21</xdr:row>
                    <xdr:rowOff>373380</xdr:rowOff>
                  </to>
                </anchor>
              </controlPr>
            </control>
          </mc:Choice>
        </mc:AlternateContent>
        <mc:AlternateContent xmlns:mc="http://schemas.openxmlformats.org/markup-compatibility/2006">
          <mc:Choice Requires="x14">
            <control shapeId="8194" r:id="rId6" name="Check Box 2">
              <controlPr locked="0" defaultSize="0" autoFill="0" autoLine="0" autoPict="0">
                <anchor moveWithCells="1">
                  <from>
                    <xdr:col>2</xdr:col>
                    <xdr:colOff>518160</xdr:colOff>
                    <xdr:row>22</xdr:row>
                    <xdr:rowOff>144780</xdr:rowOff>
                  </from>
                  <to>
                    <xdr:col>2</xdr:col>
                    <xdr:colOff>1478280</xdr:colOff>
                    <xdr:row>22</xdr:row>
                    <xdr:rowOff>556260</xdr:rowOff>
                  </to>
                </anchor>
              </controlPr>
            </control>
          </mc:Choice>
        </mc:AlternateContent>
        <mc:AlternateContent xmlns:mc="http://schemas.openxmlformats.org/markup-compatibility/2006">
          <mc:Choice Requires="x14">
            <control shapeId="8195" r:id="rId7" name="Check Box 3">
              <controlPr locked="0" defaultSize="0" autoFill="0" autoLine="0" autoPict="0">
                <anchor moveWithCells="1">
                  <from>
                    <xdr:col>2</xdr:col>
                    <xdr:colOff>594360</xdr:colOff>
                    <xdr:row>13</xdr:row>
                    <xdr:rowOff>137160</xdr:rowOff>
                  </from>
                  <to>
                    <xdr:col>2</xdr:col>
                    <xdr:colOff>1318260</xdr:colOff>
                    <xdr:row>13</xdr:row>
                    <xdr:rowOff>373380</xdr:rowOff>
                  </to>
                </anchor>
              </controlPr>
            </control>
          </mc:Choice>
        </mc:AlternateContent>
        <mc:AlternateContent xmlns:mc="http://schemas.openxmlformats.org/markup-compatibility/2006">
          <mc:Choice Requires="x14">
            <control shapeId="8196" r:id="rId8" name="Check Box 4">
              <controlPr locked="0" defaultSize="0" autoFill="0" autoLine="0" autoPict="0">
                <anchor moveWithCells="1">
                  <from>
                    <xdr:col>2</xdr:col>
                    <xdr:colOff>480060</xdr:colOff>
                    <xdr:row>14</xdr:row>
                    <xdr:rowOff>137160</xdr:rowOff>
                  </from>
                  <to>
                    <xdr:col>2</xdr:col>
                    <xdr:colOff>1013460</xdr:colOff>
                    <xdr:row>14</xdr:row>
                    <xdr:rowOff>373380</xdr:rowOff>
                  </to>
                </anchor>
              </controlPr>
            </control>
          </mc:Choice>
        </mc:AlternateContent>
        <mc:AlternateContent xmlns:mc="http://schemas.openxmlformats.org/markup-compatibility/2006">
          <mc:Choice Requires="x14">
            <control shapeId="8199" r:id="rId9" name="Check Box 7">
              <controlPr locked="0" defaultSize="0" autoFill="0" autoLine="0" autoPict="0" altText="Use Default Maintenance Cost (0.5% of total initial cost) ">
                <anchor moveWithCells="1">
                  <from>
                    <xdr:col>0</xdr:col>
                    <xdr:colOff>0</xdr:colOff>
                    <xdr:row>37</xdr:row>
                    <xdr:rowOff>678180</xdr:rowOff>
                  </from>
                  <to>
                    <xdr:col>0</xdr:col>
                    <xdr:colOff>2689860</xdr:colOff>
                    <xdr:row>39</xdr:row>
                    <xdr:rowOff>0</xdr:rowOff>
                  </to>
                </anchor>
              </controlPr>
            </control>
          </mc:Choice>
        </mc:AlternateContent>
        <mc:AlternateContent xmlns:mc="http://schemas.openxmlformats.org/markup-compatibility/2006">
          <mc:Choice Requires="x14">
            <control shapeId="8200" r:id="rId10" name="Check Box 8">
              <controlPr locked="0" defaultSize="0" autoFill="0" autoLine="0" autoPict="0">
                <anchor moveWithCells="1">
                  <from>
                    <xdr:col>3</xdr:col>
                    <xdr:colOff>7620</xdr:colOff>
                    <xdr:row>38</xdr:row>
                    <xdr:rowOff>38100</xdr:rowOff>
                  </from>
                  <to>
                    <xdr:col>4</xdr:col>
                    <xdr:colOff>274320</xdr:colOff>
                    <xdr:row>38</xdr:row>
                    <xdr:rowOff>297180</xdr:rowOff>
                  </to>
                </anchor>
              </controlPr>
            </control>
          </mc:Choice>
        </mc:AlternateContent>
        <mc:AlternateContent xmlns:mc="http://schemas.openxmlformats.org/markup-compatibility/2006">
          <mc:Choice Requires="x14">
            <control shapeId="8201" r:id="rId11" name="Check Box 9">
              <controlPr locked="0" defaultSize="0" autoFill="0" autoLine="0" autoPict="0">
                <anchor moveWithCells="1">
                  <from>
                    <xdr:col>2</xdr:col>
                    <xdr:colOff>518160</xdr:colOff>
                    <xdr:row>17</xdr:row>
                    <xdr:rowOff>144780</xdr:rowOff>
                  </from>
                  <to>
                    <xdr:col>3</xdr:col>
                    <xdr:colOff>0</xdr:colOff>
                    <xdr:row>17</xdr:row>
                    <xdr:rowOff>403860</xdr:rowOff>
                  </to>
                </anchor>
              </controlPr>
            </control>
          </mc:Choice>
        </mc:AlternateContent>
        <mc:AlternateContent xmlns:mc="http://schemas.openxmlformats.org/markup-compatibility/2006">
          <mc:Choice Requires="x14">
            <control shapeId="8202" r:id="rId12" name="Check Box 10">
              <controlPr locked="0" defaultSize="0" autoFill="0" autoLine="0" autoPict="0">
                <anchor moveWithCells="1">
                  <from>
                    <xdr:col>1</xdr:col>
                    <xdr:colOff>495300</xdr:colOff>
                    <xdr:row>29</xdr:row>
                    <xdr:rowOff>30480</xdr:rowOff>
                  </from>
                  <to>
                    <xdr:col>1</xdr:col>
                    <xdr:colOff>1569720</xdr:colOff>
                    <xdr:row>29</xdr:row>
                    <xdr:rowOff>350520</xdr:rowOff>
                  </to>
                </anchor>
              </controlPr>
            </control>
          </mc:Choice>
        </mc:AlternateContent>
        <mc:AlternateContent xmlns:mc="http://schemas.openxmlformats.org/markup-compatibility/2006">
          <mc:Choice Requires="x14">
            <control shapeId="8203" r:id="rId13" name="Check Box 11">
              <controlPr locked="0" defaultSize="0" autoFill="0" autoLine="0" autoPict="0">
                <anchor moveWithCells="1">
                  <from>
                    <xdr:col>4</xdr:col>
                    <xdr:colOff>403860</xdr:colOff>
                    <xdr:row>29</xdr:row>
                    <xdr:rowOff>106680</xdr:rowOff>
                  </from>
                  <to>
                    <xdr:col>4</xdr:col>
                    <xdr:colOff>1059180</xdr:colOff>
                    <xdr:row>29</xdr:row>
                    <xdr:rowOff>350520</xdr:rowOff>
                  </to>
                </anchor>
              </controlPr>
            </control>
          </mc:Choice>
        </mc:AlternateContent>
        <mc:AlternateContent xmlns:mc="http://schemas.openxmlformats.org/markup-compatibility/2006">
          <mc:Choice Requires="x14">
            <control shapeId="8204" r:id="rId14" name="Check Box 12">
              <controlPr locked="0" defaultSize="0" autoFill="0" autoLine="0" autoPict="0">
                <anchor moveWithCells="1">
                  <from>
                    <xdr:col>1</xdr:col>
                    <xdr:colOff>510540</xdr:colOff>
                    <xdr:row>45</xdr:row>
                    <xdr:rowOff>198120</xdr:rowOff>
                  </from>
                  <to>
                    <xdr:col>1</xdr:col>
                    <xdr:colOff>1272540</xdr:colOff>
                    <xdr:row>47</xdr:row>
                    <xdr:rowOff>7620</xdr:rowOff>
                  </to>
                </anchor>
              </controlPr>
            </control>
          </mc:Choice>
        </mc:AlternateContent>
        <mc:AlternateContent xmlns:mc="http://schemas.openxmlformats.org/markup-compatibility/2006">
          <mc:Choice Requires="x14">
            <control shapeId="8205" r:id="rId15" name="Check Box 13">
              <controlPr locked="0" defaultSize="0" autoFill="0" autoLine="0" autoPict="0">
                <anchor moveWithCells="1">
                  <from>
                    <xdr:col>0</xdr:col>
                    <xdr:colOff>114300</xdr:colOff>
                    <xdr:row>54</xdr:row>
                    <xdr:rowOff>693420</xdr:rowOff>
                  </from>
                  <to>
                    <xdr:col>0</xdr:col>
                    <xdr:colOff>2659380</xdr:colOff>
                    <xdr:row>58</xdr:row>
                    <xdr:rowOff>30480</xdr:rowOff>
                  </to>
                </anchor>
              </controlPr>
            </control>
          </mc:Choice>
        </mc:AlternateContent>
        <mc:AlternateContent xmlns:mc="http://schemas.openxmlformats.org/markup-compatibility/2006">
          <mc:Choice Requires="x14">
            <control shapeId="8207" r:id="rId16" name="Check Box 15">
              <controlPr locked="0" defaultSize="0" autoFill="0" autoLine="0" autoPict="0">
                <anchor moveWithCells="1">
                  <from>
                    <xdr:col>7</xdr:col>
                    <xdr:colOff>137160</xdr:colOff>
                    <xdr:row>29</xdr:row>
                    <xdr:rowOff>182880</xdr:rowOff>
                  </from>
                  <to>
                    <xdr:col>8</xdr:col>
                    <xdr:colOff>106680</xdr:colOff>
                    <xdr:row>29</xdr:row>
                    <xdr:rowOff>449580</xdr:rowOff>
                  </to>
                </anchor>
              </controlPr>
            </control>
          </mc:Choice>
        </mc:AlternateContent>
        <mc:AlternateContent xmlns:mc="http://schemas.openxmlformats.org/markup-compatibility/2006">
          <mc:Choice Requires="x14">
            <control shapeId="8208" r:id="rId17" name="Check Box 16">
              <controlPr locked="0" defaultSize="0" autoFill="0" autoLine="0" autoPict="0">
                <anchor moveWithCells="1">
                  <from>
                    <xdr:col>6</xdr:col>
                    <xdr:colOff>0</xdr:colOff>
                    <xdr:row>38</xdr:row>
                    <xdr:rowOff>60960</xdr:rowOff>
                  </from>
                  <to>
                    <xdr:col>7</xdr:col>
                    <xdr:colOff>121920</xdr:colOff>
                    <xdr:row>38</xdr:row>
                    <xdr:rowOff>327660</xdr:rowOff>
                  </to>
                </anchor>
              </controlPr>
            </control>
          </mc:Choice>
        </mc:AlternateContent>
        <mc:AlternateContent xmlns:mc="http://schemas.openxmlformats.org/markup-compatibility/2006">
          <mc:Choice Requires="x14">
            <control shapeId="8209" r:id="rId18" name="Check Box 17">
              <controlPr locked="0" defaultSize="0" autoFill="0" autoLine="0" autoPict="0">
                <anchor moveWithCells="1">
                  <from>
                    <xdr:col>10</xdr:col>
                    <xdr:colOff>137160</xdr:colOff>
                    <xdr:row>29</xdr:row>
                    <xdr:rowOff>182880</xdr:rowOff>
                  </from>
                  <to>
                    <xdr:col>10</xdr:col>
                    <xdr:colOff>906780</xdr:colOff>
                    <xdr:row>29</xdr:row>
                    <xdr:rowOff>449580</xdr:rowOff>
                  </to>
                </anchor>
              </controlPr>
            </control>
          </mc:Choice>
        </mc:AlternateContent>
        <mc:AlternateContent xmlns:mc="http://schemas.openxmlformats.org/markup-compatibility/2006">
          <mc:Choice Requires="x14">
            <control shapeId="8210" r:id="rId19" name="Check Box 18">
              <controlPr locked="0" defaultSize="0" autoFill="0" autoLine="0" autoPict="0">
                <anchor moveWithCells="1">
                  <from>
                    <xdr:col>9</xdr:col>
                    <xdr:colOff>22860</xdr:colOff>
                    <xdr:row>38</xdr:row>
                    <xdr:rowOff>68580</xdr:rowOff>
                  </from>
                  <to>
                    <xdr:col>10</xdr:col>
                    <xdr:colOff>297180</xdr:colOff>
                    <xdr:row>38</xdr:row>
                    <xdr:rowOff>327660</xdr:rowOff>
                  </to>
                </anchor>
              </controlPr>
            </control>
          </mc:Choice>
        </mc:AlternateContent>
        <mc:AlternateContent xmlns:mc="http://schemas.openxmlformats.org/markup-compatibility/2006">
          <mc:Choice Requires="x14">
            <control shapeId="8247" r:id="rId20" name="Check Box 55">
              <controlPr locked="0" defaultSize="0" autoFill="0" autoLine="0" autoPict="0">
                <anchor moveWithCells="1">
                  <from>
                    <xdr:col>4</xdr:col>
                    <xdr:colOff>472440</xdr:colOff>
                    <xdr:row>45</xdr:row>
                    <xdr:rowOff>213360</xdr:rowOff>
                  </from>
                  <to>
                    <xdr:col>4</xdr:col>
                    <xdr:colOff>1226820</xdr:colOff>
                    <xdr:row>47</xdr:row>
                    <xdr:rowOff>22860</xdr:rowOff>
                  </to>
                </anchor>
              </controlPr>
            </control>
          </mc:Choice>
        </mc:AlternateContent>
        <mc:AlternateContent xmlns:mc="http://schemas.openxmlformats.org/markup-compatibility/2006">
          <mc:Choice Requires="x14">
            <control shapeId="8248" r:id="rId21" name="Check Box 56">
              <controlPr locked="0" defaultSize="0" autoFill="0" autoLine="0" autoPict="0">
                <anchor moveWithCells="1">
                  <from>
                    <xdr:col>3</xdr:col>
                    <xdr:colOff>0</xdr:colOff>
                    <xdr:row>54</xdr:row>
                    <xdr:rowOff>670560</xdr:rowOff>
                  </from>
                  <to>
                    <xdr:col>4</xdr:col>
                    <xdr:colOff>22860</xdr:colOff>
                    <xdr:row>56</xdr:row>
                    <xdr:rowOff>0</xdr:rowOff>
                  </to>
                </anchor>
              </controlPr>
            </control>
          </mc:Choice>
        </mc:AlternateContent>
      </controls>
    </mc:Choice>
  </mc:AlternateContent>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5A1157D3B8F73946A976B4BF8D028BA1" ma:contentTypeVersion="19" ma:contentTypeDescription="Create a new document." ma:contentTypeScope="" ma:versionID="dcf8ab47d330a321bd4a1244f450f719">
  <xsd:schema xmlns:xsd="http://www.w3.org/2001/XMLSchema" xmlns:xs="http://www.w3.org/2001/XMLSchema" xmlns:p="http://schemas.microsoft.com/office/2006/metadata/properties" xmlns:ns2="4de526d9-6600-41fe-ac9f-b553f9b8b298" xmlns:ns3="251cae61-8135-4a88-bc5f-8b47aaccd9f5" targetNamespace="http://schemas.microsoft.com/office/2006/metadata/properties" ma:root="true" ma:fieldsID="9c7b9cddbb15419b2de9be4158f754e6" ns2:_="" ns3:_="">
    <xsd:import namespace="4de526d9-6600-41fe-ac9f-b553f9b8b298"/>
    <xsd:import namespace="251cae61-8135-4a88-bc5f-8b47aaccd9f5"/>
    <xsd:element name="properties">
      <xsd:complexType>
        <xsd:sequence>
          <xsd:element name="documentManagement">
            <xsd:complexType>
              <xsd:all>
                <xsd:element ref="ns2:MediaServiceMetadata" minOccurs="0"/>
                <xsd:element ref="ns2:MediaServiceFastMetadata" minOccurs="0"/>
                <xsd:element ref="ns2:MediaServiceDateTaken" minOccurs="0"/>
                <xsd:element ref="ns2:MediaServiceAutoTags" minOccurs="0"/>
                <xsd:element ref="ns2:MediaServiceOCR" minOccurs="0"/>
                <xsd:element ref="ns2:MediaServiceLocation" minOccurs="0"/>
                <xsd:element ref="ns3:SharedWithUsers" minOccurs="0"/>
                <xsd:element ref="ns3:SharedWithDetails" minOccurs="0"/>
                <xsd:element ref="ns2:MediaServiceEventHashCode" minOccurs="0"/>
                <xsd:element ref="ns2:MediaServiceGenerationTime" minOccurs="0"/>
                <xsd:element ref="ns2:MediaServiceAutoKeyPoints" minOccurs="0"/>
                <xsd:element ref="ns2:MediaServiceKeyPoints" minOccurs="0"/>
                <xsd:element ref="ns2:MediaLengthInSeconds" minOccurs="0"/>
                <xsd:element ref="ns2:lcf76f155ced4ddcb4097134ff3c332f" minOccurs="0"/>
                <xsd:element ref="ns3:TaxCatchAll" minOccurs="0"/>
                <xsd:element ref="ns2:MediaServiceObjectDetectorVersions" minOccurs="0"/>
                <xsd:element ref="ns2:MediaServiceSearchProperties" minOccurs="0"/>
                <xsd:element ref="ns2: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4de526d9-6600-41fe-ac9f-b553f9b8b298"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ternalName="MediaServiceDateTaken" ma:readOnly="true">
      <xsd:simpleType>
        <xsd:restriction base="dms:Text"/>
      </xsd:simpleType>
    </xsd:element>
    <xsd:element name="MediaServiceAutoTags" ma:index="11" nillable="true" ma:displayName="MediaServiceAutoTags" ma:internalName="MediaServiceAutoTags" ma:readOnly="true">
      <xsd:simpleType>
        <xsd:restriction base="dms:Text"/>
      </xsd:simpleType>
    </xsd:element>
    <xsd:element name="MediaServiceOCR" ma:index="12" nillable="true" ma:displayName="MediaServiceOCR" ma:internalName="MediaServiceOCR" ma:readOnly="true">
      <xsd:simpleType>
        <xsd:restriction base="dms:Note">
          <xsd:maxLength value="255"/>
        </xsd:restriction>
      </xsd:simpleType>
    </xsd:element>
    <xsd:element name="MediaServiceLocation" ma:index="13" nillable="true" ma:displayName="MediaServiceLocation" ma:internalName="MediaServiceLocation"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AutoKeyPoints" ma:index="18" nillable="true" ma:displayName="MediaServiceAutoKeyPoints" ma:hidden="true" ma:internalName="MediaServiceAutoKeyPoints" ma:readOnly="true">
      <xsd:simpleType>
        <xsd:restriction base="dms:Note"/>
      </xsd:simpleType>
    </xsd:element>
    <xsd:element name="MediaServiceKeyPoints" ma:index="19" nillable="true" ma:displayName="KeyPoints" ma:internalName="MediaServiceKeyPoints" ma:readOnly="true">
      <xsd:simpleType>
        <xsd:restriction base="dms:Note">
          <xsd:maxLength value="255"/>
        </xsd:restriction>
      </xsd:simpleType>
    </xsd:element>
    <xsd:element name="MediaLengthInSeconds" ma:index="20" nillable="true" ma:displayName="Length (seconds)" ma:internalName="MediaLengthInSeconds" ma:readOnly="true">
      <xsd:simpleType>
        <xsd:restriction base="dms:Unknown"/>
      </xsd:simpleType>
    </xsd:element>
    <xsd:element name="lcf76f155ced4ddcb4097134ff3c332f" ma:index="22" nillable="true" ma:taxonomy="true" ma:internalName="lcf76f155ced4ddcb4097134ff3c332f" ma:taxonomyFieldName="MediaServiceImageTags" ma:displayName="Image Tags" ma:readOnly="false" ma:fieldId="{5cf76f15-5ced-4ddc-b409-7134ff3c332f}" ma:taxonomyMulti="true" ma:sspId="b8d63e09-3cba-41a6-87ff-e40997181277"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4"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25" nillable="true" ma:displayName="MediaServiceSearchProperties" ma:hidden="true" ma:internalName="MediaServiceSearchProperties" ma:readOnly="true">
      <xsd:simpleType>
        <xsd:restriction base="dms:Note"/>
      </xsd:simpleType>
    </xsd:element>
    <xsd:element name="MediaServiceBillingMetadata" ma:index="26" nillable="true" ma:displayName="MediaServiceBillingMetadata" ma:hidden="true" ma:internalName="MediaServiceBilling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251cae61-8135-4a88-bc5f-8b47aaccd9f5" elementFormDefault="qualified">
    <xsd:import namespace="http://schemas.microsoft.com/office/2006/documentManagement/types"/>
    <xsd:import namespace="http://schemas.microsoft.com/office/infopath/2007/PartnerControls"/>
    <xsd:element name="SharedWithUsers" ma:index="14"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5" nillable="true" ma:displayName="Shared With Details" ma:internalName="SharedWithDetails" ma:readOnly="true">
      <xsd:simpleType>
        <xsd:restriction base="dms:Note">
          <xsd:maxLength value="255"/>
        </xsd:restriction>
      </xsd:simpleType>
    </xsd:element>
    <xsd:element name="TaxCatchAll" ma:index="23" nillable="true" ma:displayName="Taxonomy Catch All Column" ma:hidden="true" ma:list="{9d2ea1c9-9b27-45a1-b808-2172d706383a}" ma:internalName="TaxCatchAll" ma:showField="CatchAllData" ma:web="251cae61-8135-4a88-bc5f-8b47aaccd9f5">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lcf76f155ced4ddcb4097134ff3c332f xmlns="4de526d9-6600-41fe-ac9f-b553f9b8b298">
      <Terms xmlns="http://schemas.microsoft.com/office/infopath/2007/PartnerControls"/>
    </lcf76f155ced4ddcb4097134ff3c332f>
    <TaxCatchAll xmlns="251cae61-8135-4a88-bc5f-8b47aaccd9f5" xsi:nil="true"/>
  </documentManagement>
</p:properties>
</file>

<file path=customXml/itemProps1.xml><?xml version="1.0" encoding="utf-8"?>
<ds:datastoreItem xmlns:ds="http://schemas.openxmlformats.org/officeDocument/2006/customXml" ds:itemID="{B8468168-B03C-4935-A668-0E219FCBA8B3}"/>
</file>

<file path=customXml/itemProps2.xml><?xml version="1.0" encoding="utf-8"?>
<ds:datastoreItem xmlns:ds="http://schemas.openxmlformats.org/officeDocument/2006/customXml" ds:itemID="{A52A82A8-2BE4-4179-A1FE-FE97477093FE}"/>
</file>

<file path=customXml/itemProps3.xml><?xml version="1.0" encoding="utf-8"?>
<ds:datastoreItem xmlns:ds="http://schemas.openxmlformats.org/officeDocument/2006/customXml" ds:itemID="{B97D4DE8-058B-47F9-B473-F110D3102C19}"/>
</file>

<file path=docMetadata/LabelInfo.xml><?xml version="1.0" encoding="utf-8"?>
<clbl:labelList xmlns:clbl="http://schemas.microsoft.com/office/2020/mipLabelMetadata">
  <clbl:label id="{9715e697-1c31-4156-8581-01c5d1e29c65}" enabled="1" method="Standard" siteId="{cf4e8a24-641b-40d2-905e-9a328b644fab}" contentBits="0" removed="0"/>
</clbl:labelList>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
  <cp:revision/>
  <dcterms:created xsi:type="dcterms:W3CDTF">2015-06-05T18:17:20Z</dcterms:created>
  <dcterms:modified xsi:type="dcterms:W3CDTF">2025-05-15T17:16:31Z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0x0101005A1157D3B8F73946A976B4BF8D028BA1</vt:lpwstr>
  </property>
  <property fmtid="{D5CDD505-2E9C-101B-9397-08002B2CF9AE}" pid="3" name="Order">
    <vt:r8>14500</vt:r8>
  </property>
  <property fmtid="{D5CDD505-2E9C-101B-9397-08002B2CF9AE}" pid="4" name="_ExtendedDescription">
    <vt:lpwstr/>
  </property>
  <property fmtid="{D5CDD505-2E9C-101B-9397-08002B2CF9AE}" pid="5" name="TriggerFlowInfo">
    <vt:lpwstr/>
  </property>
  <property fmtid="{D5CDD505-2E9C-101B-9397-08002B2CF9AE}" pid="6" name="ComplianceAssetId">
    <vt:lpwstr/>
  </property>
  <property fmtid="{D5CDD505-2E9C-101B-9397-08002B2CF9AE}" pid="7" name="MediaServiceImageTags">
    <vt:lpwstr/>
  </property>
</Properties>
</file>