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S:\CRS\BCRC\Decision Making Tools\"/>
    </mc:Choice>
  </mc:AlternateContent>
  <xr:revisionPtr revIDLastSave="0" documentId="13_ncr:1_{AA8D7982-E1C6-4C41-8D37-4E11107F5FC9}" xr6:coauthVersionLast="47" xr6:coauthVersionMax="47" xr10:uidLastSave="{00000000-0000-0000-0000-000000000000}"/>
  <bookViews>
    <workbookView xWindow="28680" yWindow="-120" windowWidth="29040" windowHeight="15720" xr2:uid="{820A1032-4083-4714-AD21-DE461B240926}"/>
  </bookViews>
  <sheets>
    <sheet name="Input" sheetId="2" r:id="rId1"/>
    <sheet name="First Calf Heifers" sheetId="3" state="hidden" r:id="rId2"/>
    <sheet name="Mature Cows" sheetId="4" state="hidden" r:id="rId3"/>
    <sheet name="Mature Bulls" sheetId="5" state="hidden" r:id="rId4"/>
    <sheet name="Other Bkgd Data" sheetId="6" state="hidden" r:id="rId5"/>
  </sheets>
  <externalReferences>
    <externalReference r:id="rId6"/>
  </externalReferences>
  <definedNames>
    <definedName name="BULL">'Other Bkgd Data'!$L$3</definedName>
    <definedName name="BULLweights">'Other Bkgd Data'!$K$3:$K$17</definedName>
    <definedName name="CLASS">'Other Bkgd Data'!$A$2:$A$4</definedName>
    <definedName name="GFweights">'[1]Other Bkgd Data'!$C$3:$C$8</definedName>
    <definedName name="MAT">'Other Bkgd Data'!$H$3:$H$6</definedName>
    <definedName name="MATweights">'Other Bkgd Data'!$G$3:$G$13</definedName>
    <definedName name="_xlnm.Print_Area" localSheetId="0">Input!$A$1:$I$39</definedName>
    <definedName name="REP">'Other Bkgd Data'!$D$3:$D$6</definedName>
    <definedName name="REPweights">'Other Bkgd Data'!$C$3:$C$12</definedName>
    <definedName name="Z_60995816_9FCF_4B30_B859_00D98D7C5F29_.wvu.Rows" localSheetId="1" hidden="1">'First Calf Heifers'!$12:$179</definedName>
  </definedNames>
  <calcPr calcId="191029"/>
  <customWorkbookViews>
    <customWorkbookView name="Huiting Huang - Personal View" guid="{60995816-9FCF-4B30-B859-00D98D7C5F29}" mergeInterval="0" personalView="1" maximized="1" xWindow="1912" yWindow="-8" windowWidth="1936" windowHeight="1048" activeSheetId="1"/>
  </customWorkbookViews>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24" i="2" l="1"/>
  <c r="F24" i="2"/>
  <c r="E27" i="2"/>
  <c r="B20" i="2"/>
  <c r="H27" i="2"/>
  <c r="G27" i="2"/>
  <c r="D27" i="2"/>
  <c r="K24" i="2"/>
  <c r="A16" i="2"/>
  <c r="D14" i="2"/>
  <c r="H26" i="2"/>
  <c r="G26" i="2"/>
  <c r="E26" i="2"/>
  <c r="D26" i="2"/>
  <c r="G5" i="3"/>
  <c r="B10" i="3" s="1"/>
  <c r="B27" i="2" s="1"/>
  <c r="I28" i="2"/>
  <c r="I27" i="2"/>
  <c r="I26" i="2"/>
  <c r="H20" i="2" a="1"/>
  <c r="H20" i="2" s="1"/>
  <c r="B26" i="2" l="1"/>
  <c r="C10" i="3"/>
  <c r="D10" i="3"/>
  <c r="E10" i="3"/>
  <c r="G4" i="5"/>
  <c r="H4" i="5"/>
  <c r="E4" i="5"/>
  <c r="D4" i="5"/>
  <c r="C4" i="5"/>
  <c r="B4" i="5"/>
  <c r="A4" i="5"/>
  <c r="C27" i="2" l="1"/>
  <c r="C26" i="2"/>
  <c r="G5" i="4"/>
  <c r="C10" i="4" s="1"/>
  <c r="A29" i="2"/>
  <c r="F20" i="2" a="1"/>
  <c r="F20" i="2" s="1"/>
  <c r="J24" i="2" s="1"/>
  <c r="G20" i="2" a="1"/>
  <c r="G20" i="2" s="1"/>
  <c r="B5" i="3"/>
  <c r="B5" i="4"/>
  <c r="E5" i="4"/>
  <c r="D5" i="4"/>
  <c r="A5" i="3"/>
  <c r="C5" i="4"/>
  <c r="A5" i="4"/>
  <c r="E5" i="3"/>
  <c r="D5" i="3"/>
  <c r="C5" i="3"/>
  <c r="F5" i="3" l="1"/>
  <c r="D20" i="3" s="1"/>
  <c r="F4" i="5"/>
  <c r="B10" i="4"/>
  <c r="G10" i="4"/>
  <c r="D10" i="4"/>
  <c r="F10" i="4"/>
  <c r="F5" i="4"/>
  <c r="B20" i="3" l="1"/>
  <c r="G19" i="3"/>
  <c r="B18" i="3"/>
  <c r="C18" i="3"/>
  <c r="D18" i="3"/>
  <c r="F20" i="3"/>
  <c r="B21" i="3"/>
  <c r="F18" i="3"/>
  <c r="C21" i="3"/>
  <c r="F19" i="3"/>
  <c r="D21" i="3"/>
  <c r="G20" i="3"/>
  <c r="B19" i="3"/>
  <c r="G18" i="3"/>
  <c r="B14" i="3"/>
  <c r="C14" i="3"/>
  <c r="C19" i="3"/>
  <c r="C20" i="3"/>
  <c r="D1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6" authorId="0" shapeId="0" xr:uid="{1AF3F182-5265-6644-95BF-7988DDC9A7D2}">
      <text>
        <r>
          <rPr>
            <b/>
            <sz val="10"/>
            <color rgb="FF000000"/>
            <rFont val="Tahoma"/>
            <family val="2"/>
          </rPr>
          <t>Microsoft Office User:</t>
        </r>
        <r>
          <rPr>
            <sz val="10"/>
            <color rgb="FF000000"/>
            <rFont val="Tahoma"/>
            <family val="2"/>
          </rPr>
          <t xml:space="preserve">
</t>
        </r>
        <r>
          <rPr>
            <sz val="10"/>
            <color rgb="FF000000"/>
            <rFont val="Tahoma"/>
            <family val="2"/>
          </rPr>
          <t xml:space="preserve">These 2 rows of formulas for developers only
</t>
        </r>
      </text>
    </comment>
    <comment ref="I28" authorId="0" shapeId="0" xr:uid="{F33AA6E8-B197-F747-B451-91A9C0BC26C6}">
      <text>
        <r>
          <rPr>
            <b/>
            <sz val="10"/>
            <color rgb="FF000000"/>
            <rFont val="Tahoma"/>
            <family val="2"/>
          </rPr>
          <t>Microsoft Office User:</t>
        </r>
        <r>
          <rPr>
            <sz val="10"/>
            <color rgb="FF000000"/>
            <rFont val="Tahoma"/>
            <family val="2"/>
          </rPr>
          <t xml:space="preserve">
</t>
        </r>
        <r>
          <rPr>
            <sz val="10"/>
            <color rgb="FF000000"/>
            <rFont val="Tahoma"/>
            <family val="2"/>
          </rPr>
          <t>This also just for developers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5" authorId="0" shapeId="0" xr:uid="{340D90D4-A47D-444D-A264-E647CBB0F5BD}">
      <text>
        <r>
          <rPr>
            <b/>
            <sz val="10"/>
            <color rgb="FF000000"/>
            <rFont val="Tahoma"/>
            <family val="2"/>
          </rPr>
          <t>Microsoft Office User:</t>
        </r>
        <r>
          <rPr>
            <sz val="10"/>
            <color rgb="FF000000"/>
            <rFont val="Tahoma"/>
            <family val="2"/>
          </rPr>
          <t xml:space="preserve">
</t>
        </r>
        <r>
          <rPr>
            <sz val="10"/>
            <color rgb="FF000000"/>
            <rFont val="Tahoma"/>
            <family val="2"/>
          </rPr>
          <t>first 5 cells in this row are just a check, ignore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5" authorId="0" shapeId="0" xr:uid="{5429BF73-08F5-1647-BE66-0070AD3CB3F8}">
      <text>
        <r>
          <rPr>
            <b/>
            <sz val="10"/>
            <color rgb="FF000000"/>
            <rFont val="Tahoma"/>
            <family val="2"/>
          </rPr>
          <t>Microsoft Office User:</t>
        </r>
        <r>
          <rPr>
            <sz val="10"/>
            <color rgb="FF000000"/>
            <rFont val="Tahoma"/>
            <family val="2"/>
          </rPr>
          <t xml:space="preserve">
</t>
        </r>
        <r>
          <rPr>
            <sz val="10"/>
            <color rgb="FF000000"/>
            <rFont val="Tahoma"/>
            <family val="2"/>
          </rPr>
          <t>First 5 cells in this row are just a check, ignore</t>
        </r>
      </text>
    </comment>
  </commentList>
</comments>
</file>

<file path=xl/sharedStrings.xml><?xml version="1.0" encoding="utf-8"?>
<sst xmlns="http://schemas.openxmlformats.org/spreadsheetml/2006/main" count="473" uniqueCount="95">
  <si>
    <t>Instructions for Use</t>
  </si>
  <si>
    <r>
      <rPr>
        <b/>
        <sz val="12"/>
        <color theme="1"/>
        <rFont val="Calibri"/>
        <family val="2"/>
        <scheme val="minor"/>
      </rPr>
      <t>Step 4:</t>
    </r>
    <r>
      <rPr>
        <sz val="12"/>
        <color theme="1"/>
        <rFont val="Calibri"/>
        <family val="2"/>
        <scheme val="minor"/>
      </rPr>
      <t xml:space="preserve"> Enter your own feed test results on a </t>
    </r>
    <r>
      <rPr>
        <b/>
        <u/>
        <sz val="12"/>
        <color theme="1"/>
        <rFont val="Calibri (Body)"/>
      </rPr>
      <t>dry matter basis</t>
    </r>
    <r>
      <rPr>
        <sz val="12"/>
        <color theme="1"/>
        <rFont val="Calibri"/>
        <family val="2"/>
        <scheme val="minor"/>
      </rPr>
      <t xml:space="preserve"> in </t>
    </r>
    <r>
      <rPr>
        <b/>
        <sz val="12"/>
        <color theme="1"/>
        <rFont val="Calibri"/>
        <family val="2"/>
        <scheme val="minor"/>
      </rPr>
      <t xml:space="preserve">Row 24, </t>
    </r>
    <r>
      <rPr>
        <sz val="12"/>
        <color theme="1"/>
        <rFont val="Calibri"/>
        <family val="2"/>
        <scheme val="minor"/>
      </rPr>
      <t xml:space="preserve">starting with the </t>
    </r>
    <r>
      <rPr>
        <b/>
        <sz val="12"/>
        <color rgb="FF00B0F0"/>
        <rFont val="Calibri (Body)"/>
      </rPr>
      <t>BLUE cell</t>
    </r>
    <r>
      <rPr>
        <sz val="12"/>
        <color rgb="FF00B0F0"/>
        <rFont val="Calibri (Body)"/>
      </rPr>
      <t xml:space="preserve"> </t>
    </r>
    <r>
      <rPr>
        <sz val="12"/>
        <rFont val="Calibri (Body)"/>
      </rPr>
      <t>underneath the Dry Matter (DM,%) heading</t>
    </r>
  </si>
  <si>
    <r>
      <rPr>
        <b/>
        <u/>
        <sz val="12"/>
        <color theme="1"/>
        <rFont val="Calibri (Body)"/>
      </rPr>
      <t>Disclaimer:</t>
    </r>
    <r>
      <rPr>
        <b/>
        <sz val="12"/>
        <color theme="1"/>
        <rFont val="Calibri"/>
        <family val="2"/>
        <scheme val="minor"/>
      </rPr>
      <t xml:space="preserve"> </t>
    </r>
    <r>
      <rPr>
        <sz val="12"/>
        <color theme="1"/>
        <rFont val="Calibri"/>
        <family val="2"/>
        <scheme val="minor"/>
      </rPr>
      <t xml:space="preserve">This tool evaluates the ability of a </t>
    </r>
    <r>
      <rPr>
        <b/>
        <sz val="12"/>
        <color theme="1"/>
        <rFont val="Calibri"/>
        <family val="2"/>
        <scheme val="minor"/>
      </rPr>
      <t>single feed</t>
    </r>
    <r>
      <rPr>
        <sz val="12"/>
        <color theme="1"/>
        <rFont val="Calibri"/>
        <family val="2"/>
        <scheme val="minor"/>
      </rPr>
      <t xml:space="preserve"> to meet basic nutritional requirements of different classes of cattle in different stages of production under normal circumstances.  It is not intended for use in ration balancing, but rather to alert you to potential issues with individual feed ingredients.  These results will not apply if cows are in poor condition, if the weather is extremely cold, wet, or windy, nor does it account for the extra energy expenditure associated with swath grazing. </t>
    </r>
    <r>
      <rPr>
        <b/>
        <sz val="12"/>
        <color rgb="FF7030A0"/>
        <rFont val="Calibri"/>
        <family val="2"/>
        <scheme val="minor"/>
      </rPr>
      <t>It is strongly recommended that the user seek advice from a qualified professional or use CowBytes Ration Balancing Software to develop a balanced ration for all classes of cattle or for evaluating ingredients when backgrounding calves and developing heifers</t>
    </r>
    <r>
      <rPr>
        <sz val="12"/>
        <color theme="1"/>
        <rFont val="Calibri"/>
        <family val="2"/>
        <scheme val="minor"/>
      </rPr>
      <t>.</t>
    </r>
  </si>
  <si>
    <t>Get CowBytes here</t>
  </si>
  <si>
    <t>SELECT CATTLE CLASS</t>
  </si>
  <si>
    <r>
      <t xml:space="preserve">SELECT CATTLE CLASS FROM </t>
    </r>
    <r>
      <rPr>
        <b/>
        <sz val="14"/>
        <color rgb="FFFF0000"/>
        <rFont val="Calibri (Body)"/>
      </rPr>
      <t>BLUE</t>
    </r>
    <r>
      <rPr>
        <b/>
        <sz val="14"/>
        <color rgb="FFFF0000"/>
        <rFont val="Calibri"/>
        <family val="2"/>
        <scheme val="minor"/>
      </rPr>
      <t xml:space="preserve"> DROPDOWN IN ROW 14</t>
    </r>
  </si>
  <si>
    <t>ENTER WEIGHT (LBS)</t>
  </si>
  <si>
    <t>ENTER FEED TEST DATA IN ROW 24*</t>
  </si>
  <si>
    <t>Dry Matter (DM,%)</t>
  </si>
  <si>
    <t>Total Digestible Nutrients (TDN, %)</t>
  </si>
  <si>
    <t>Crude Protein (CP, %)</t>
  </si>
  <si>
    <t>Calcium (Ca,%)</t>
  </si>
  <si>
    <t>Phosphorus (P, %)</t>
  </si>
  <si>
    <t>Ca:P Ratio</t>
  </si>
  <si>
    <t>Potassium (K, %)</t>
  </si>
  <si>
    <t>Magnesium (Mg, %)</t>
  </si>
  <si>
    <t xml:space="preserve">Tetany Ratio </t>
  </si>
  <si>
    <t>Weight, lb</t>
  </si>
  <si>
    <t>Interpretation:</t>
  </si>
  <si>
    <r>
      <t xml:space="preserve">Suitability of the feed is indicated by a color coded response.  </t>
    </r>
    <r>
      <rPr>
        <b/>
        <u/>
        <sz val="12"/>
        <color theme="9" tint="-0.249977111117893"/>
        <rFont val="Calibri (Body)"/>
      </rPr>
      <t>Green</t>
    </r>
    <r>
      <rPr>
        <b/>
        <sz val="12"/>
        <color theme="1"/>
        <rFont val="Calibri"/>
        <family val="2"/>
        <scheme val="minor"/>
      </rPr>
      <t xml:space="preserve"> </t>
    </r>
    <r>
      <rPr>
        <sz val="12"/>
        <color theme="1"/>
        <rFont val="Calibri"/>
        <family val="2"/>
        <scheme val="minor"/>
      </rPr>
      <t xml:space="preserve">indicates that the nutrient is adequate to meet nutritional requirements.  </t>
    </r>
    <r>
      <rPr>
        <b/>
        <u/>
        <sz val="12"/>
        <color rgb="FFFFFF00"/>
        <rFont val="Calibri (Body)"/>
      </rPr>
      <t>Yellow</t>
    </r>
    <r>
      <rPr>
        <sz val="12"/>
        <color theme="1"/>
        <rFont val="Calibri"/>
        <family val="2"/>
        <scheme val="minor"/>
      </rPr>
      <t xml:space="preserve"> is within +/- 2.5% of TDN requirements, +/- 5% of CP reqiurements, and 0.05% below mineral requirements.  </t>
    </r>
    <r>
      <rPr>
        <b/>
        <u/>
        <sz val="12"/>
        <color rgb="FFFF0000"/>
        <rFont val="Calibri (Body)"/>
      </rPr>
      <t>Red</t>
    </r>
    <r>
      <rPr>
        <sz val="12"/>
        <color theme="1"/>
        <rFont val="Calibri"/>
        <family val="2"/>
        <scheme val="minor"/>
      </rPr>
      <t xml:space="preserve"> indicates the feed does not meet animal requirements.  
The indicator colors are linked to the nutritional requirements of a specific animal type and stage of production.  If the animal type or stage of production is altered, the colors indicating suitability for use can change.  For example: nutritional requirements for a cow in late pregnancy are substantially higher than that of a cow in early gestation.  A feed that is not adequate for one group may be satisfactory for a different animal type.
</t>
    </r>
  </si>
  <si>
    <t>*Calculations are based upon generally accepted nutrition "rules of thumb" derived from CowBytes, the National Research Council's Nutrient Requirements for Beef Cattle, &amp; Alberta Agriculture and Forestry</t>
  </si>
  <si>
    <t>Developed by The Alberta Beef, Forage and Grazing Centre, with special thanks to: Dr. Hushton Block (AAFC), Barry Yaremcio (AAF), Herman Simons (AAF), Jennifer Schmid (Excel Wizard)</t>
  </si>
  <si>
    <t>Funding support provided by Alberta Agriculture and Forestry's Industry and Market Development Program is gratefully acknowledged</t>
  </si>
  <si>
    <t>DM, %</t>
  </si>
  <si>
    <t>TDN, % of DM</t>
  </si>
  <si>
    <t>CP, % of DM</t>
  </si>
  <si>
    <t>Ca, % of DM</t>
  </si>
  <si>
    <t>P, % of DM</t>
  </si>
  <si>
    <t>c:p ratio</t>
  </si>
  <si>
    <t>Rules of Thumb</t>
  </si>
  <si>
    <t>User entered data:</t>
  </si>
  <si>
    <t>Expected Intake, Gain, and Gain Balance</t>
  </si>
  <si>
    <t>DMI, lb/d</t>
  </si>
  <si>
    <t>ADG, lb</t>
  </si>
  <si>
    <t>Requirements (based on Weight and Stage of Pregnancy):</t>
  </si>
  <si>
    <t>NEm, Mcal/d</t>
  </si>
  <si>
    <t>MP, g/d</t>
  </si>
  <si>
    <t>P, g/d</t>
  </si>
  <si>
    <t>lb/d</t>
  </si>
  <si>
    <t>lb</t>
  </si>
  <si>
    <t>Maintenance</t>
  </si>
  <si>
    <t>Growth</t>
  </si>
  <si>
    <t>Pregnancy</t>
  </si>
  <si>
    <t>Total</t>
  </si>
  <si>
    <t>Comments:</t>
  </si>
  <si>
    <t>This diet evaluator uses values generated by the 2016 Beef Cattle Nutrient Requirement Model Table Generator and therefore comes with the same disclaimer with the added limitations imposed by only considering a limited set of diet energy, cattle weight, and stage of pregnancy situations</t>
  </si>
  <si>
    <t>The tabular values in this simulation assume mature shrunk body weights (MSBW) of either 1100, 1320, or 1540 lb and a growth trajectory that includes a weight at puberty that is 60% of MSBW and a weight at first calving that is 80% of MSBW, and that calf birthweight is 88 lb.  Expected gain (ADG) comes with a comparison of ADG being above or below ADG required to meet growth trajectory</t>
  </si>
  <si>
    <t>Tabluar values are available in stage of pregnancy increments of 1 month over the range of 1 to 9 months</t>
  </si>
  <si>
    <t>User entered TDN is rounded to the nearest 5% and used to determine which reference diet set is the most relevant (range from 50-85% TDN)</t>
  </si>
  <si>
    <t>User entered Weight is and Stage of Pregnancy are used to determine which specific reference diet is the most relevant</t>
  </si>
  <si>
    <t>All nutrient requirements are assume cattle feed intake is equal to the dry matter intake (DMI) indicated</t>
  </si>
  <si>
    <r>
      <t xml:space="preserve">The protein requirements (CP, RDP) are the minimums needed for the rumen microbes and the cattle </t>
    </r>
    <r>
      <rPr>
        <b/>
        <u/>
        <sz val="11"/>
        <color theme="1"/>
        <rFont val="Calibri"/>
        <family val="2"/>
      </rPr>
      <t>if</t>
    </r>
    <r>
      <rPr>
        <sz val="11"/>
        <color theme="1"/>
        <rFont val="Calibri"/>
        <family val="2"/>
      </rPr>
      <t xml:space="preserve"> there is an optimal balance between rumen degradable and bypass protein.  Meeting CP requirements with excess RDP could allow a metabolizable protein (MP) deficiency to exist</t>
    </r>
  </si>
  <si>
    <t>The gain estimate assumes no impact of inclement weather or pen conditions (i.e. mud, snow, high or low temperature, wind)</t>
  </si>
  <si>
    <t>If expected gain is too low, there can be a failure to generate requirement values and a missing "-" value occurs.  This is not to be interpreted as there being  no requirement.  Requirement estimates do not address weight loss and gain estimates of zero should be interpreted as an indication of weight loss</t>
  </si>
  <si>
    <t>Reference Data</t>
  </si>
  <si>
    <t>Mature Shrunk Body Weight = 1100 lb</t>
  </si>
  <si>
    <t>Mature Shrunk Body Weight = 1320 lb</t>
  </si>
  <si>
    <t>Mature Shrunk Body Weight = 1540 lb</t>
  </si>
  <si>
    <t>Diet TDN, % of DM</t>
  </si>
  <si>
    <t>Column</t>
  </si>
  <si>
    <t>Gestation, m</t>
  </si>
  <si>
    <t>ADG, Above/Below Growth &amp; Pregnancy Trajectory</t>
  </si>
  <si>
    <t>Below</t>
  </si>
  <si>
    <t>Above</t>
  </si>
  <si>
    <t>-</t>
  </si>
  <si>
    <t>RDP, % of CP</t>
  </si>
  <si>
    <t>Requirement Data</t>
  </si>
  <si>
    <t>Ca, g/d</t>
  </si>
  <si>
    <t>Weight Gain</t>
  </si>
  <si>
    <t>ADG, lb/d</t>
  </si>
  <si>
    <t>Conceptus, lb/d</t>
  </si>
  <si>
    <t>Total, lb/d</t>
  </si>
  <si>
    <t>Weight</t>
  </si>
  <si>
    <t>Shrunk Body Weight, lb</t>
  </si>
  <si>
    <t>Mature Cows</t>
  </si>
  <si>
    <t>Stage of Production</t>
  </si>
  <si>
    <t>K, % of DM</t>
  </si>
  <si>
    <t>Mg, % of DM</t>
  </si>
  <si>
    <t>Mature Bulls</t>
  </si>
  <si>
    <t>CATTLE CLASS</t>
  </si>
  <si>
    <t>MATURE COWS</t>
  </si>
  <si>
    <t>MATURE BULLS</t>
  </si>
  <si>
    <t>SELECT WEIGHT (lbs)</t>
  </si>
  <si>
    <t>SELECT STAGE OF PRODUCTION</t>
  </si>
  <si>
    <t>EARLY GESTATION</t>
  </si>
  <si>
    <t>LACTATION</t>
  </si>
  <si>
    <t>MAINTENANCE</t>
  </si>
  <si>
    <t>MID GESTATION</t>
  </si>
  <si>
    <t>LATE GESTATION</t>
  </si>
  <si>
    <r>
      <rPr>
        <b/>
        <sz val="12"/>
        <color rgb="FF000000"/>
        <rFont val="Calibri"/>
      </rPr>
      <t>Step 1:</t>
    </r>
    <r>
      <rPr>
        <sz val="12"/>
        <color rgb="FF000000"/>
        <rFont val="Calibri"/>
      </rPr>
      <t xml:space="preserve"> Select class of cattle from the </t>
    </r>
    <r>
      <rPr>
        <b/>
        <sz val="12"/>
        <color rgb="FF00B0F0"/>
        <rFont val="Calibri"/>
      </rPr>
      <t>BLUE</t>
    </r>
    <r>
      <rPr>
        <sz val="12"/>
        <color rgb="FF0070C0"/>
        <rFont val="Calibri"/>
      </rPr>
      <t xml:space="preserve"> </t>
    </r>
    <r>
      <rPr>
        <b/>
        <sz val="12"/>
        <color rgb="FF00B0F0"/>
        <rFont val="Calibri"/>
      </rPr>
      <t>dropdown</t>
    </r>
    <r>
      <rPr>
        <sz val="12"/>
        <color rgb="FF000000"/>
        <rFont val="Calibri"/>
      </rPr>
      <t xml:space="preserve"> in </t>
    </r>
    <r>
      <rPr>
        <b/>
        <sz val="12"/>
        <color rgb="FF000000"/>
        <rFont val="Calibri"/>
      </rPr>
      <t>Row 14</t>
    </r>
    <r>
      <rPr>
        <sz val="12"/>
        <color rgb="FF000000"/>
        <rFont val="Calibri"/>
      </rPr>
      <t xml:space="preserve"> - options are</t>
    </r>
    <r>
      <rPr>
        <b/>
        <sz val="12"/>
        <color rgb="FF7030A0"/>
        <rFont val="Calibri"/>
      </rPr>
      <t xml:space="preserve"> First Calf Heifers</t>
    </r>
    <r>
      <rPr>
        <sz val="12"/>
        <color rgb="FF000000"/>
        <rFont val="Calibri"/>
      </rPr>
      <t>, Mature Cows, and Mature Bulls</t>
    </r>
  </si>
  <si>
    <r>
      <rPr>
        <b/>
        <sz val="12"/>
        <color rgb="FF000000"/>
        <rFont val="Calibri"/>
      </rPr>
      <t>Step 2:</t>
    </r>
    <r>
      <rPr>
        <sz val="12"/>
        <color rgb="FF000000"/>
        <rFont val="Calibri"/>
      </rPr>
      <t xml:space="preserve"> Select Stage of Production (for </t>
    </r>
    <r>
      <rPr>
        <b/>
        <sz val="12"/>
        <color rgb="FF7030A0"/>
        <rFont val="Calibri"/>
      </rPr>
      <t>First Calf Heifers</t>
    </r>
    <r>
      <rPr>
        <sz val="12"/>
        <color rgb="FF000000"/>
        <rFont val="Calibri"/>
      </rPr>
      <t>, Mature Cows, Mature Bulls)</t>
    </r>
  </si>
  <si>
    <t>FIRST CALF HEIFERS</t>
  </si>
  <si>
    <t xml:space="preserve">First Calf Heifers </t>
  </si>
  <si>
    <r>
      <rPr>
        <b/>
        <sz val="12"/>
        <color rgb="FF000000"/>
        <rFont val="Calibri"/>
      </rPr>
      <t>Step 3:</t>
    </r>
    <r>
      <rPr>
        <sz val="12"/>
        <color rgb="FF000000"/>
        <rFont val="Calibri"/>
      </rPr>
      <t xml:space="preserve"> Enter weight of cattle in lbs in the </t>
    </r>
    <r>
      <rPr>
        <b/>
        <sz val="12"/>
        <color rgb="FF00B0F0"/>
        <rFont val="Calibri"/>
      </rPr>
      <t xml:space="preserve">BLUE cell </t>
    </r>
    <r>
      <rPr>
        <sz val="12"/>
        <color rgb="FF000000"/>
        <rFont val="Calibri"/>
      </rPr>
      <t xml:space="preserve">in </t>
    </r>
    <r>
      <rPr>
        <b/>
        <sz val="12"/>
        <color rgb="FF000000"/>
        <rFont val="Calibri"/>
      </rPr>
      <t>Row 20</t>
    </r>
    <r>
      <rPr>
        <sz val="12"/>
        <color rgb="FF000000"/>
        <rFont val="Calibri"/>
      </rPr>
      <t xml:space="preserve"> - acceptable ranges for </t>
    </r>
    <r>
      <rPr>
        <b/>
        <sz val="12"/>
        <color rgb="FF7030A0"/>
        <rFont val="Calibri"/>
        <family val="2"/>
      </rPr>
      <t xml:space="preserve">First Calf </t>
    </r>
    <r>
      <rPr>
        <b/>
        <sz val="12"/>
        <color rgb="FF7030A0"/>
        <rFont val="Calibri"/>
      </rPr>
      <t>Heifers</t>
    </r>
    <r>
      <rPr>
        <b/>
        <sz val="12"/>
        <color rgb="FFFF0000"/>
        <rFont val="Calibri"/>
      </rPr>
      <t xml:space="preserve"> </t>
    </r>
    <r>
      <rPr>
        <sz val="12"/>
        <color rgb="FF000000"/>
        <rFont val="Calibri"/>
      </rPr>
      <t>are 850 to 1400 lbs, for Mature Cows are between 1100 and 1600 lbs, for Mature Bulls are between 1800 and 2500 lbs; mid-ranges will round down, e.g. 550 rounds to 500.</t>
    </r>
  </si>
  <si>
    <t>SELECT STAGE OF PRODUCTION FROM BLUE DROPDOWN IN ROW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</si>
</sst>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quot;:1&quot;"/>
    <numFmt numFmtId="167" formatCode=";;;"/>
  </numFmts>
  <fonts count="45">
    <font>
      <sz val="11"/>
      <color theme="1"/>
      <name val="Calibri"/>
      <family val="2"/>
      <scheme val="minor"/>
    </font>
    <font>
      <sz val="12"/>
      <color theme="1"/>
      <name val="Calibri"/>
      <family val="2"/>
      <scheme val="minor"/>
    </font>
    <font>
      <sz val="11"/>
      <color theme="1"/>
      <name val="Calibri"/>
      <family val="2"/>
    </font>
    <font>
      <b/>
      <sz val="11"/>
      <color theme="1"/>
      <name val="Calibri"/>
      <family val="2"/>
    </font>
    <font>
      <sz val="11"/>
      <color theme="0"/>
      <name val="Calibri"/>
      <family val="2"/>
    </font>
    <font>
      <b/>
      <u/>
      <sz val="11"/>
      <color theme="1"/>
      <name val="Calibri"/>
      <family val="2"/>
    </font>
    <font>
      <sz val="11"/>
      <color rgb="FFFF0000"/>
      <name val="Calibri"/>
      <family val="2"/>
      <scheme val="minor"/>
    </font>
    <font>
      <sz val="11"/>
      <color rgb="FFFF0000"/>
      <name val="Calibri"/>
      <family val="2"/>
    </font>
    <font>
      <sz val="11"/>
      <name val="Calibri"/>
      <family val="2"/>
      <scheme val="minor"/>
    </font>
    <font>
      <b/>
      <sz val="14"/>
      <color theme="1"/>
      <name val="Calibri"/>
      <family val="2"/>
    </font>
    <font>
      <b/>
      <sz val="11"/>
      <color theme="1"/>
      <name val="Calibri"/>
      <family val="2"/>
      <scheme val="minor"/>
    </font>
    <font>
      <b/>
      <sz val="14"/>
      <color theme="1"/>
      <name val="Calibri"/>
      <family val="2"/>
      <scheme val="minor"/>
    </font>
    <font>
      <u/>
      <sz val="11"/>
      <color theme="10"/>
      <name val="Calibri"/>
      <family val="2"/>
      <scheme val="minor"/>
    </font>
    <font>
      <u/>
      <sz val="11"/>
      <color theme="11"/>
      <name val="Calibri"/>
      <family val="2"/>
      <scheme val="minor"/>
    </font>
    <font>
      <b/>
      <sz val="12"/>
      <color theme="1"/>
      <name val="Calibri"/>
      <family val="2"/>
      <scheme val="minor"/>
    </font>
    <font>
      <b/>
      <u/>
      <sz val="14"/>
      <color rgb="FFFF0000"/>
      <name val="Calibri"/>
      <family val="2"/>
      <scheme val="minor"/>
    </font>
    <font>
      <b/>
      <u/>
      <sz val="12"/>
      <color theme="9" tint="-0.249977111117893"/>
      <name val="Calibri (Body)"/>
    </font>
    <font>
      <b/>
      <u/>
      <sz val="12"/>
      <color rgb="FFFFFF00"/>
      <name val="Calibri (Body)"/>
    </font>
    <font>
      <b/>
      <u/>
      <sz val="12"/>
      <color theme="1"/>
      <name val="Calibri (Body)"/>
    </font>
    <font>
      <b/>
      <u/>
      <sz val="14"/>
      <color theme="4" tint="-0.249977111117893"/>
      <name val="Calibri"/>
      <family val="2"/>
    </font>
    <font>
      <b/>
      <u/>
      <sz val="14"/>
      <color theme="1"/>
      <name val="Calibri (Body)"/>
    </font>
    <font>
      <sz val="14"/>
      <color theme="1"/>
      <name val="Calibri"/>
      <family val="2"/>
      <scheme val="minor"/>
    </font>
    <font>
      <b/>
      <sz val="14"/>
      <color rgb="FFFF0000"/>
      <name val="Calibri"/>
      <family val="2"/>
    </font>
    <font>
      <b/>
      <sz val="14"/>
      <color rgb="FFFF0000"/>
      <name val="Calibri"/>
      <family val="2"/>
      <scheme val="minor"/>
    </font>
    <font>
      <sz val="12"/>
      <color theme="0"/>
      <name val="Calibri"/>
      <family val="2"/>
      <scheme val="minor"/>
    </font>
    <font>
      <sz val="14"/>
      <color theme="0"/>
      <name val="Calibri"/>
      <family val="2"/>
      <scheme val="minor"/>
    </font>
    <font>
      <b/>
      <sz val="12"/>
      <color rgb="FF00B0F0"/>
      <name val="Calibri (Body)"/>
    </font>
    <font>
      <sz val="12"/>
      <color rgb="FF00B0F0"/>
      <name val="Calibri (Body)"/>
    </font>
    <font>
      <sz val="12"/>
      <name val="Calibri (Body)"/>
    </font>
    <font>
      <sz val="14"/>
      <color theme="0"/>
      <name val="Calibri"/>
      <family val="2"/>
    </font>
    <font>
      <b/>
      <sz val="14"/>
      <color rgb="FFFF0000"/>
      <name val="Calibri (Body)"/>
    </font>
    <font>
      <b/>
      <u/>
      <sz val="12"/>
      <color rgb="FFFF0000"/>
      <name val="Calibri (Body)"/>
    </font>
    <font>
      <sz val="10"/>
      <color rgb="FF000000"/>
      <name val="Tahoma"/>
      <family val="2"/>
    </font>
    <font>
      <b/>
      <sz val="10"/>
      <color rgb="FF000000"/>
      <name val="Tahoma"/>
      <family val="2"/>
    </font>
    <font>
      <sz val="12"/>
      <color theme="1"/>
      <name val="Calibri"/>
      <family val="2"/>
    </font>
    <font>
      <sz val="11"/>
      <name val="Calibri"/>
      <family val="2"/>
    </font>
    <font>
      <b/>
      <sz val="12"/>
      <color rgb="FF7030A0"/>
      <name val="Calibri"/>
      <family val="2"/>
      <scheme val="minor"/>
    </font>
    <font>
      <b/>
      <sz val="12"/>
      <color rgb="FF00B0F0"/>
      <name val="Calibri"/>
    </font>
    <font>
      <sz val="12"/>
      <color theme="1"/>
      <name val="Calibri"/>
    </font>
    <font>
      <b/>
      <sz val="12"/>
      <color rgb="FF000000"/>
      <name val="Calibri"/>
    </font>
    <font>
      <sz val="12"/>
      <color rgb="FF000000"/>
      <name val="Calibri"/>
    </font>
    <font>
      <sz val="12"/>
      <color rgb="FF0070C0"/>
      <name val="Calibri"/>
    </font>
    <font>
      <b/>
      <sz val="12"/>
      <color rgb="FF7030A0"/>
      <name val="Calibri"/>
    </font>
    <font>
      <b/>
      <sz val="12"/>
      <color rgb="FFFF0000"/>
      <name val="Calibri"/>
    </font>
    <font>
      <b/>
      <sz val="12"/>
      <color rgb="FF7030A0"/>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theme="8"/>
      </patternFill>
    </fill>
  </fills>
  <borders count="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thin">
        <color auto="1"/>
      </top>
      <bottom style="medium">
        <color auto="1"/>
      </bottom>
      <diagonal/>
    </border>
  </borders>
  <cellStyleXfs count="5">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24" fillId="5" borderId="0" applyNumberFormat="0" applyBorder="0" applyAlignment="0" applyProtection="0"/>
    <xf numFmtId="0" fontId="12" fillId="0" borderId="0" applyNumberFormat="0" applyFill="0" applyBorder="0" applyAlignment="0" applyProtection="0"/>
  </cellStyleXfs>
  <cellXfs count="91">
    <xf numFmtId="0" fontId="0" fillId="0" borderId="0" xfId="0"/>
    <xf numFmtId="0" fontId="2" fillId="0" borderId="0" xfId="0" applyFont="1"/>
    <xf numFmtId="0" fontId="2" fillId="0" borderId="0" xfId="0" applyFont="1" applyAlignment="1">
      <alignment horizontal="center"/>
    </xf>
    <xf numFmtId="0" fontId="3" fillId="0" borderId="0" xfId="0" applyFont="1" applyAlignment="1">
      <alignment horizontal="center"/>
    </xf>
    <xf numFmtId="0" fontId="3" fillId="0" borderId="0" xfId="0" applyFont="1"/>
    <xf numFmtId="2" fontId="2" fillId="0" borderId="0" xfId="0" applyNumberFormat="1" applyFont="1" applyAlignment="1">
      <alignment horizontal="center"/>
    </xf>
    <xf numFmtId="164" fontId="2" fillId="0" borderId="0" xfId="0" applyNumberFormat="1" applyFont="1" applyAlignment="1">
      <alignment horizontal="center"/>
    </xf>
    <xf numFmtId="1" fontId="2" fillId="0" borderId="0" xfId="0" applyNumberFormat="1" applyFont="1" applyAlignment="1">
      <alignment horizontal="center"/>
    </xf>
    <xf numFmtId="164" fontId="2" fillId="0" borderId="1" xfId="0" applyNumberFormat="1" applyFont="1" applyBorder="1" applyAlignment="1">
      <alignment horizontal="center"/>
    </xf>
    <xf numFmtId="164" fontId="2" fillId="0" borderId="2" xfId="0" applyNumberFormat="1" applyFont="1" applyBorder="1" applyAlignment="1">
      <alignment horizontal="center"/>
    </xf>
    <xf numFmtId="2" fontId="2" fillId="0" borderId="3" xfId="0" applyNumberFormat="1" applyFont="1" applyBorder="1" applyAlignment="1">
      <alignment horizontal="center"/>
    </xf>
    <xf numFmtId="0" fontId="3" fillId="0" borderId="0" xfId="0" applyFont="1" applyAlignment="1">
      <alignment horizontal="center" vertical="center"/>
    </xf>
    <xf numFmtId="0" fontId="2" fillId="0" borderId="1" xfId="0" applyFont="1" applyBorder="1" applyAlignment="1">
      <alignment horizontal="center"/>
    </xf>
    <xf numFmtId="0" fontId="2" fillId="0" borderId="3" xfId="0" applyFont="1" applyBorder="1" applyAlignment="1">
      <alignment horizontal="center"/>
    </xf>
    <xf numFmtId="0" fontId="3" fillId="0" borderId="0" xfId="0" applyFont="1" applyAlignment="1">
      <alignment vertical="center"/>
    </xf>
    <xf numFmtId="0" fontId="2" fillId="2" borderId="0" xfId="0" applyFont="1" applyFill="1" applyAlignment="1">
      <alignment horizontal="center"/>
    </xf>
    <xf numFmtId="0" fontId="0" fillId="2" borderId="0" xfId="0" applyFill="1"/>
    <xf numFmtId="0" fontId="3" fillId="2" borderId="0" xfId="0" applyFont="1" applyFill="1" applyAlignment="1">
      <alignment horizontal="center" vertical="center"/>
    </xf>
    <xf numFmtId="0" fontId="0" fillId="2" borderId="0" xfId="0" applyFill="1" applyAlignment="1">
      <alignment horizontal="center"/>
    </xf>
    <xf numFmtId="0" fontId="10" fillId="2" borderId="0" xfId="0" applyFont="1" applyFill="1" applyAlignment="1">
      <alignment horizontal="center"/>
    </xf>
    <xf numFmtId="2" fontId="2" fillId="2" borderId="0" xfId="0" applyNumberFormat="1" applyFont="1" applyFill="1" applyAlignment="1">
      <alignment horizontal="center" vertical="center"/>
    </xf>
    <xf numFmtId="2" fontId="0" fillId="2" borderId="0" xfId="0" applyNumberFormat="1" applyFill="1" applyAlignment="1">
      <alignment horizontal="center"/>
    </xf>
    <xf numFmtId="2" fontId="7" fillId="2" borderId="0" xfId="0" applyNumberFormat="1" applyFont="1" applyFill="1" applyAlignment="1">
      <alignment horizontal="center" vertical="top"/>
    </xf>
    <xf numFmtId="2" fontId="6" fillId="2" borderId="0" xfId="0" applyNumberFormat="1" applyFont="1" applyFill="1" applyAlignment="1">
      <alignment horizontal="center"/>
    </xf>
    <xf numFmtId="2" fontId="8" fillId="2" borderId="0" xfId="0" applyNumberFormat="1" applyFont="1" applyFill="1" applyAlignment="1">
      <alignment horizontal="center"/>
    </xf>
    <xf numFmtId="2" fontId="2" fillId="2" borderId="0" xfId="0" applyNumberFormat="1" applyFont="1" applyFill="1" applyAlignment="1">
      <alignment horizontal="center" vertical="top"/>
    </xf>
    <xf numFmtId="2" fontId="0" fillId="2" borderId="0" xfId="0" quotePrefix="1" applyNumberFormat="1" applyFill="1" applyAlignment="1">
      <alignment horizontal="center"/>
    </xf>
    <xf numFmtId="164" fontId="2" fillId="2" borderId="0" xfId="0" applyNumberFormat="1" applyFont="1" applyFill="1" applyAlignment="1">
      <alignment horizontal="center" vertical="top"/>
    </xf>
    <xf numFmtId="164" fontId="0" fillId="2" borderId="0" xfId="0" applyNumberFormat="1" applyFill="1" applyAlignment="1">
      <alignment horizontal="center"/>
    </xf>
    <xf numFmtId="164" fontId="0" fillId="2" borderId="0" xfId="0" quotePrefix="1" applyNumberFormat="1" applyFill="1" applyAlignment="1">
      <alignment horizontal="center"/>
    </xf>
    <xf numFmtId="1" fontId="0" fillId="2" borderId="0" xfId="0" applyNumberFormat="1" applyFill="1" applyAlignment="1">
      <alignment horizontal="center"/>
    </xf>
    <xf numFmtId="165" fontId="0" fillId="2" borderId="0" xfId="0" applyNumberFormat="1" applyFill="1" applyAlignment="1">
      <alignment horizontal="center"/>
    </xf>
    <xf numFmtId="1" fontId="3" fillId="0" borderId="0" xfId="0" applyNumberFormat="1" applyFont="1" applyAlignment="1">
      <alignment horizontal="center"/>
    </xf>
    <xf numFmtId="164" fontId="3" fillId="0" borderId="0" xfId="0" applyNumberFormat="1" applyFont="1" applyAlignment="1">
      <alignment horizontal="center"/>
    </xf>
    <xf numFmtId="165" fontId="2" fillId="0" borderId="0" xfId="0" applyNumberFormat="1" applyFont="1" applyAlignment="1">
      <alignment horizontal="center"/>
    </xf>
    <xf numFmtId="0" fontId="3" fillId="0" borderId="0" xfId="0" applyFont="1" applyAlignment="1">
      <alignment horizontal="left"/>
    </xf>
    <xf numFmtId="0" fontId="0" fillId="0" borderId="0" xfId="0" applyAlignment="1">
      <alignment wrapText="1"/>
    </xf>
    <xf numFmtId="0" fontId="4" fillId="0" borderId="0" xfId="0" applyFont="1"/>
    <xf numFmtId="0" fontId="15" fillId="0" borderId="0" xfId="0" applyFont="1"/>
    <xf numFmtId="0" fontId="7" fillId="0" borderId="0" xfId="0" applyFont="1"/>
    <xf numFmtId="0" fontId="19" fillId="0" borderId="0" xfId="0" applyFont="1"/>
    <xf numFmtId="0" fontId="14" fillId="0" borderId="0" xfId="0" applyFont="1"/>
    <xf numFmtId="0" fontId="22" fillId="0" borderId="0" xfId="0" applyFont="1"/>
    <xf numFmtId="0" fontId="23" fillId="0" borderId="0" xfId="0" applyFont="1"/>
    <xf numFmtId="0" fontId="14" fillId="3" borderId="0" xfId="0" applyFont="1" applyFill="1" applyAlignment="1">
      <alignment vertical="center" wrapText="1"/>
    </xf>
    <xf numFmtId="0" fontId="25" fillId="5" borderId="0" xfId="3" applyFont="1" applyBorder="1" applyAlignment="1" applyProtection="1">
      <alignment horizontal="center" vertical="center"/>
      <protection locked="0"/>
    </xf>
    <xf numFmtId="0" fontId="29" fillId="5" borderId="0" xfId="3" applyFont="1" applyBorder="1" applyAlignment="1" applyProtection="1">
      <alignment horizontal="center"/>
      <protection locked="0"/>
    </xf>
    <xf numFmtId="164" fontId="29" fillId="5" borderId="0" xfId="3" applyNumberFormat="1" applyFont="1" applyBorder="1" applyAlignment="1" applyProtection="1">
      <alignment horizontal="center"/>
      <protection locked="0"/>
    </xf>
    <xf numFmtId="164" fontId="25" fillId="5" borderId="5" xfId="3" applyNumberFormat="1" applyFont="1" applyBorder="1" applyAlignment="1" applyProtection="1">
      <alignment horizontal="center"/>
      <protection locked="0"/>
    </xf>
    <xf numFmtId="164" fontId="25" fillId="5" borderId="4" xfId="3" applyNumberFormat="1" applyFont="1" applyBorder="1" applyAlignment="1" applyProtection="1">
      <alignment horizontal="center"/>
      <protection locked="0"/>
    </xf>
    <xf numFmtId="2" fontId="25" fillId="5" borderId="5" xfId="3" applyNumberFormat="1" applyFont="1" applyBorder="1" applyAlignment="1" applyProtection="1">
      <alignment horizontal="center"/>
      <protection locked="0"/>
    </xf>
    <xf numFmtId="0" fontId="9" fillId="0" borderId="7" xfId="0" applyFont="1" applyBorder="1" applyAlignment="1">
      <alignment horizontal="center"/>
    </xf>
    <xf numFmtId="0" fontId="34" fillId="0" borderId="0" xfId="0" applyFont="1"/>
    <xf numFmtId="0" fontId="1" fillId="0" borderId="0" xfId="0" applyFont="1" applyAlignment="1">
      <alignment horizontal="left" vertical="center"/>
    </xf>
    <xf numFmtId="0" fontId="1" fillId="0" borderId="0" xfId="0" applyFont="1"/>
    <xf numFmtId="0" fontId="1" fillId="0" borderId="0" xfId="0" applyFont="1" applyAlignment="1">
      <alignment horizontal="left" vertical="center" wrapText="1"/>
    </xf>
    <xf numFmtId="0" fontId="1" fillId="0" borderId="0" xfId="0" applyFont="1" applyAlignment="1">
      <alignment vertical="center" wrapText="1"/>
    </xf>
    <xf numFmtId="0" fontId="1" fillId="3" borderId="0" xfId="0" applyFont="1" applyFill="1" applyAlignment="1">
      <alignment vertical="center" wrapText="1"/>
    </xf>
    <xf numFmtId="0" fontId="1" fillId="0" borderId="0" xfId="0" applyFont="1" applyAlignment="1">
      <alignment wrapText="1"/>
    </xf>
    <xf numFmtId="0" fontId="12" fillId="3" borderId="0" xfId="4" applyFill="1" applyAlignment="1" applyProtection="1">
      <alignment vertical="center" wrapText="1"/>
      <protection locked="0"/>
    </xf>
    <xf numFmtId="0" fontId="20" fillId="0" borderId="0" xfId="0" applyFont="1"/>
    <xf numFmtId="0" fontId="21" fillId="0" borderId="0" xfId="0" applyFont="1"/>
    <xf numFmtId="0" fontId="14" fillId="3" borderId="0" xfId="0" applyFont="1" applyFill="1" applyAlignment="1">
      <alignment vertical="center" wrapText="1"/>
    </xf>
    <xf numFmtId="0" fontId="1" fillId="0" borderId="0" xfId="0" applyFont="1" applyAlignment="1">
      <alignment wrapText="1"/>
    </xf>
    <xf numFmtId="0" fontId="1" fillId="4" borderId="0" xfId="0" applyFont="1" applyFill="1" applyAlignment="1">
      <alignment wrapText="1"/>
    </xf>
    <xf numFmtId="0" fontId="38" fillId="3" borderId="0" xfId="0" applyFont="1" applyFill="1" applyAlignment="1">
      <alignment horizontal="left" vertical="center" wrapText="1"/>
    </xf>
    <xf numFmtId="0" fontId="1" fillId="3" borderId="0" xfId="0" applyFont="1" applyFill="1" applyAlignment="1">
      <alignment horizontal="left" vertical="center" wrapText="1"/>
    </xf>
    <xf numFmtId="0" fontId="1" fillId="3" borderId="0" xfId="0" applyFont="1" applyFill="1" applyAlignment="1">
      <alignment horizontal="left"/>
    </xf>
    <xf numFmtId="0" fontId="19" fillId="0" borderId="0" xfId="0" applyFont="1" applyAlignment="1">
      <alignment horizontal="left"/>
    </xf>
    <xf numFmtId="0" fontId="3" fillId="2" borderId="0" xfId="0" applyFont="1" applyFill="1" applyAlignment="1">
      <alignment horizontal="center" vertical="center" wrapText="1"/>
    </xf>
    <xf numFmtId="0" fontId="0" fillId="2" borderId="0" xfId="0" applyFill="1" applyAlignment="1">
      <alignment horizontal="center"/>
    </xf>
    <xf numFmtId="0" fontId="11" fillId="2" borderId="0" xfId="0" applyFont="1" applyFill="1" applyAlignment="1">
      <alignment horizontal="center"/>
    </xf>
    <xf numFmtId="0" fontId="3" fillId="2" borderId="0" xfId="0" applyFont="1" applyFill="1" applyAlignment="1">
      <alignment horizontal="center" vertical="center"/>
    </xf>
    <xf numFmtId="0" fontId="9" fillId="0" borderId="0" xfId="0" applyFont="1" applyAlignment="1">
      <alignment horizontal="center"/>
    </xf>
    <xf numFmtId="0" fontId="2" fillId="0" borderId="0" xfId="0" applyFont="1" applyAlignment="1">
      <alignment wrapText="1"/>
    </xf>
    <xf numFmtId="0" fontId="2" fillId="0" borderId="0" xfId="0" applyFont="1" applyAlignment="1">
      <alignment horizontal="left" wrapText="1"/>
    </xf>
    <xf numFmtId="0" fontId="3" fillId="0" borderId="0" xfId="0" applyFont="1" applyAlignment="1">
      <alignment horizontal="center" wrapText="1"/>
    </xf>
    <xf numFmtId="0" fontId="9" fillId="2" borderId="0" xfId="0" applyFont="1" applyFill="1" applyAlignment="1">
      <alignment horizontal="center"/>
    </xf>
    <xf numFmtId="0" fontId="3" fillId="2" borderId="0" xfId="0" applyFont="1" applyFill="1" applyAlignment="1">
      <alignment horizontal="center"/>
    </xf>
    <xf numFmtId="0" fontId="3" fillId="0" borderId="0" xfId="0" applyFont="1" applyAlignment="1" applyProtection="1">
      <alignment horizontal="center"/>
      <protection locked="0"/>
    </xf>
    <xf numFmtId="0" fontId="0" fillId="0" borderId="0" xfId="0" applyProtection="1">
      <protection locked="0"/>
    </xf>
    <xf numFmtId="2" fontId="3" fillId="0" borderId="0" xfId="0" applyNumberFormat="1" applyFont="1" applyAlignment="1" applyProtection="1">
      <alignment horizontal="center"/>
      <protection locked="0"/>
    </xf>
    <xf numFmtId="166" fontId="25" fillId="5" borderId="5" xfId="3" applyNumberFormat="1" applyFont="1" applyBorder="1" applyAlignment="1" applyProtection="1">
      <alignment horizontal="center" vertical="center"/>
      <protection locked="0"/>
    </xf>
    <xf numFmtId="166" fontId="25" fillId="5" borderId="6" xfId="3" applyNumberFormat="1" applyFont="1" applyBorder="1" applyAlignment="1" applyProtection="1">
      <alignment horizontal="center" vertical="center"/>
      <protection locked="0"/>
    </xf>
    <xf numFmtId="0" fontId="2" fillId="0" borderId="0" xfId="0" applyFont="1" applyProtection="1">
      <protection locked="0"/>
    </xf>
    <xf numFmtId="0" fontId="7" fillId="0" borderId="0" xfId="0" applyFont="1" applyProtection="1">
      <protection locked="0"/>
    </xf>
    <xf numFmtId="167" fontId="35" fillId="0" borderId="0" xfId="0" applyNumberFormat="1" applyFont="1" applyProtection="1"/>
    <xf numFmtId="167" fontId="2" fillId="0" borderId="0" xfId="0" applyNumberFormat="1" applyFont="1" applyProtection="1"/>
    <xf numFmtId="0" fontId="2" fillId="0" borderId="0" xfId="0" applyFont="1" applyAlignment="1" applyProtection="1">
      <alignment horizontal="center"/>
    </xf>
    <xf numFmtId="0" fontId="2" fillId="0" borderId="2" xfId="0" applyFont="1" applyBorder="1" applyAlignment="1" applyProtection="1">
      <alignment horizontal="center"/>
    </xf>
    <xf numFmtId="2" fontId="2" fillId="0" borderId="2" xfId="0" applyNumberFormat="1" applyFont="1" applyBorder="1" applyAlignment="1" applyProtection="1">
      <alignment horizontal="center"/>
    </xf>
  </cellXfs>
  <cellStyles count="5">
    <cellStyle name="Accent5" xfId="3" builtinId="45"/>
    <cellStyle name="Followed Hyperlink" xfId="2" builtinId="9" hidden="1"/>
    <cellStyle name="Hyperlink" xfId="1" builtinId="8" hidden="1"/>
    <cellStyle name="Hyperlink" xfId="4" builtinId="8"/>
    <cellStyle name="Normal" xfId="0" builtinId="0"/>
  </cellStyles>
  <dxfs count="43">
    <dxf>
      <fill>
        <patternFill>
          <bgColor theme="9" tint="0.79998168889431442"/>
        </patternFill>
      </fill>
    </dxf>
    <dxf>
      <fill>
        <patternFill>
          <bgColor theme="9" tint="0.39994506668294322"/>
        </patternFill>
      </fill>
    </dxf>
    <dxf>
      <font>
        <color theme="0"/>
      </font>
      <fill>
        <patternFill>
          <bgColor theme="9" tint="-0.24994659260841701"/>
        </patternFill>
      </fill>
    </dxf>
    <dxf>
      <fill>
        <patternFill>
          <bgColor theme="5" tint="0.79998168889431442"/>
        </patternFill>
      </fill>
    </dxf>
    <dxf>
      <fill>
        <patternFill>
          <bgColor theme="5" tint="0.39994506668294322"/>
        </patternFill>
      </fill>
    </dxf>
    <dxf>
      <font>
        <color theme="0"/>
      </font>
      <fill>
        <patternFill>
          <bgColor theme="5" tint="-0.24994659260841701"/>
        </patternFill>
      </fill>
    </dxf>
    <dxf>
      <fill>
        <patternFill>
          <bgColor theme="9" tint="0.79998168889431442"/>
        </patternFill>
      </fill>
    </dxf>
    <dxf>
      <fill>
        <patternFill>
          <bgColor theme="9" tint="0.79998168889431442"/>
        </patternFill>
      </fill>
    </dxf>
    <dxf>
      <fill>
        <patternFill>
          <bgColor theme="9" tint="0.39994506668294322"/>
        </patternFill>
      </fill>
    </dxf>
    <dxf>
      <font>
        <color theme="0"/>
      </font>
      <fill>
        <patternFill>
          <bgColor theme="9" tint="-0.24994659260841701"/>
        </patternFill>
      </fill>
    </dxf>
    <dxf>
      <fill>
        <patternFill>
          <bgColor theme="5" tint="0.79998168889431442"/>
        </patternFill>
      </fill>
    </dxf>
    <dxf>
      <fill>
        <patternFill>
          <bgColor theme="5" tint="0.39994506668294322"/>
        </patternFill>
      </fill>
    </dxf>
    <dxf>
      <font>
        <color theme="0"/>
      </font>
      <fill>
        <patternFill>
          <bgColor theme="5" tint="-0.24994659260841701"/>
        </patternFill>
      </fill>
    </dxf>
    <dxf>
      <fill>
        <patternFill>
          <bgColor theme="9" tint="0.79998168889431442"/>
        </patternFill>
      </fill>
    </dxf>
    <dxf>
      <fill>
        <patternFill>
          <bgColor theme="9" tint="0.79998168889431442"/>
        </patternFill>
      </fill>
    </dxf>
    <dxf>
      <fill>
        <patternFill>
          <bgColor theme="9" tint="0.39994506668294322"/>
        </patternFill>
      </fill>
    </dxf>
    <dxf>
      <font>
        <color theme="0"/>
      </font>
      <fill>
        <patternFill>
          <bgColor theme="9" tint="-0.24994659260841701"/>
        </patternFill>
      </fill>
    </dxf>
    <dxf>
      <fill>
        <patternFill>
          <bgColor theme="5" tint="0.79998168889431442"/>
        </patternFill>
      </fill>
    </dxf>
    <dxf>
      <fill>
        <patternFill>
          <bgColor theme="5" tint="0.39994506668294322"/>
        </patternFill>
      </fill>
    </dxf>
    <dxf>
      <font>
        <color theme="0"/>
      </font>
      <fill>
        <patternFill>
          <bgColor theme="5" tint="-0.24994659260841701"/>
        </patternFill>
      </fill>
    </dxf>
    <dxf>
      <fill>
        <patternFill>
          <bgColor theme="9" tint="0.79998168889431442"/>
        </patternFill>
      </fill>
    </dxf>
    <dxf>
      <fill>
        <patternFill>
          <bgColor theme="9" tint="0.79998168889431442"/>
        </patternFill>
      </fill>
    </dxf>
    <dxf>
      <fill>
        <patternFill>
          <bgColor theme="9" tint="0.39994506668294322"/>
        </patternFill>
      </fill>
    </dxf>
    <dxf>
      <font>
        <color theme="0"/>
      </font>
      <fill>
        <patternFill>
          <bgColor theme="9" tint="-0.24994659260841701"/>
        </patternFill>
      </fill>
    </dxf>
    <dxf>
      <fill>
        <patternFill>
          <bgColor theme="5" tint="0.79998168889431442"/>
        </patternFill>
      </fill>
    </dxf>
    <dxf>
      <fill>
        <patternFill>
          <bgColor theme="5" tint="0.39994506668294322"/>
        </patternFill>
      </fill>
    </dxf>
    <dxf>
      <font>
        <color theme="0"/>
      </font>
      <fill>
        <patternFill>
          <bgColor theme="5" tint="-0.24994659260841701"/>
        </patternFill>
      </fill>
    </dxf>
    <dxf>
      <fill>
        <patternFill>
          <bgColor theme="9" tint="0.79998168889431442"/>
        </patternFill>
      </fill>
    </dxf>
    <dxf>
      <font>
        <color theme="0"/>
      </font>
      <fill>
        <patternFill>
          <bgColor theme="9" tint="-0.2499465926084170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theme="9" tint="-0.24994659260841701"/>
        </patternFill>
      </fill>
    </dxf>
    <dxf>
      <font>
        <color theme="1"/>
      </font>
      <fill>
        <patternFill>
          <bgColor theme="7" tint="0.39994506668294322"/>
        </patternFill>
      </fill>
    </dxf>
    <dxf>
      <font>
        <color theme="0"/>
      </font>
      <fill>
        <patternFill>
          <bgColor rgb="FFFF0000"/>
        </patternFill>
      </fill>
    </dxf>
    <dxf>
      <font>
        <color theme="0"/>
      </font>
      <fill>
        <patternFill>
          <bgColor rgb="FFFF0000"/>
        </patternFill>
      </fill>
    </dxf>
    <dxf>
      <font>
        <color theme="0"/>
      </font>
      <fill>
        <patternFill>
          <bgColor theme="9" tint="-0.2499465926084170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theme="9" tint="-0.24994659260841701"/>
        </patternFill>
      </fill>
    </dxf>
    <dxf>
      <font>
        <color theme="1"/>
      </font>
      <fill>
        <patternFill>
          <bgColor theme="7" tint="0.39994506668294322"/>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uangh\Desktop\Feed%20test%20analyzer%202024%20UPDATE.xlsx" TargetMode="External"/><Relationship Id="rId1" Type="http://schemas.openxmlformats.org/officeDocument/2006/relationships/externalLinkPath" Target="file:///C:\Users\huangh\Desktop\Feed%20test%20analyzer%202024%20UPD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Backgrounding"/>
      <sheetName val="Replacement Heifer"/>
      <sheetName val="Mature Cows"/>
      <sheetName val="Mature Bulls"/>
      <sheetName val="Other Bkgd Data"/>
      <sheetName val="TRACK CHANGES"/>
    </sheetNames>
    <sheetDataSet>
      <sheetData sheetId="0"/>
      <sheetData sheetId="1"/>
      <sheetData sheetId="2"/>
      <sheetData sheetId="3"/>
      <sheetData sheetId="4"/>
      <sheetData sheetId="5">
        <row r="2">
          <cell r="A2" t="str">
            <v>BACKGROUNDING</v>
          </cell>
        </row>
        <row r="3">
          <cell r="C3">
            <v>500</v>
          </cell>
        </row>
        <row r="4">
          <cell r="C4">
            <v>600</v>
          </cell>
        </row>
        <row r="5">
          <cell r="C5">
            <v>700</v>
          </cell>
        </row>
        <row r="6">
          <cell r="C6">
            <v>800</v>
          </cell>
        </row>
        <row r="7">
          <cell r="C7">
            <v>900</v>
          </cell>
        </row>
        <row r="8">
          <cell r="C8">
            <v>1000</v>
          </cell>
        </row>
      </sheetData>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beefresearch.ca/cowbytes/"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9"/>
  <sheetViews>
    <sheetView tabSelected="1" zoomScaleNormal="100" workbookViewId="0">
      <selection activeCell="C15" sqref="C15"/>
    </sheetView>
  </sheetViews>
  <sheetFormatPr defaultColWidth="11.44140625" defaultRowHeight="14.4"/>
  <cols>
    <col min="1" max="1" width="33.109375" customWidth="1"/>
    <col min="2" max="2" width="40.21875" customWidth="1"/>
    <col min="3" max="3" width="26.109375" customWidth="1"/>
    <col min="4" max="4" width="17.33203125" customWidth="1"/>
    <col min="5" max="5" width="20.77734375" customWidth="1"/>
    <col min="6" max="6" width="15.109375" customWidth="1"/>
    <col min="7" max="7" width="19.5546875" customWidth="1"/>
    <col min="8" max="8" width="24.109375" customWidth="1"/>
    <col min="9" max="9" width="18" customWidth="1"/>
    <col min="10" max="10" width="20.44140625" bestFit="1" customWidth="1"/>
    <col min="11" max="11" width="24.33203125" bestFit="1" customWidth="1"/>
  </cols>
  <sheetData>
    <row r="1" spans="1:17" ht="18">
      <c r="A1" s="60" t="s">
        <v>0</v>
      </c>
      <c r="B1" s="61"/>
      <c r="C1" s="61"/>
    </row>
    <row r="2" spans="1:17" ht="31.5" customHeight="1">
      <c r="A2" s="65" t="s">
        <v>89</v>
      </c>
      <c r="B2" s="66"/>
      <c r="C2" s="66"/>
      <c r="D2" s="66"/>
      <c r="E2" s="66"/>
      <c r="F2" s="66"/>
      <c r="G2" s="53"/>
      <c r="H2" s="53"/>
      <c r="I2" s="53"/>
      <c r="J2" s="53"/>
      <c r="K2" s="53"/>
      <c r="L2" s="54"/>
      <c r="M2" s="54"/>
      <c r="N2" s="54"/>
      <c r="O2" s="54"/>
      <c r="P2" s="54"/>
    </row>
    <row r="3" spans="1:17" ht="30.9" customHeight="1">
      <c r="A3" s="65" t="s">
        <v>90</v>
      </c>
      <c r="B3" s="66"/>
      <c r="C3" s="66"/>
      <c r="D3" s="66"/>
      <c r="E3" s="66"/>
      <c r="F3" s="66"/>
      <c r="G3" s="53"/>
      <c r="H3" s="53"/>
      <c r="I3" s="53"/>
      <c r="J3" s="53"/>
      <c r="K3" s="53"/>
      <c r="L3" s="53"/>
      <c r="M3" s="53"/>
      <c r="N3" s="54"/>
      <c r="O3" s="54"/>
      <c r="P3" s="54"/>
    </row>
    <row r="4" spans="1:17" s="36" customFormat="1" ht="51" customHeight="1">
      <c r="A4" s="65" t="s">
        <v>93</v>
      </c>
      <c r="B4" s="66"/>
      <c r="C4" s="66"/>
      <c r="D4" s="66"/>
      <c r="E4" s="66"/>
      <c r="F4" s="66"/>
      <c r="G4" s="55"/>
      <c r="H4" s="55"/>
      <c r="I4" s="55"/>
      <c r="J4" s="55"/>
      <c r="K4" s="55"/>
      <c r="L4" s="55"/>
      <c r="M4" s="55"/>
      <c r="N4" s="55"/>
      <c r="O4" s="55"/>
      <c r="P4" s="55"/>
      <c r="Q4" s="55"/>
    </row>
    <row r="5" spans="1:17" ht="15.6">
      <c r="A5" s="67" t="s">
        <v>1</v>
      </c>
      <c r="B5" s="67"/>
      <c r="C5" s="67"/>
      <c r="D5" s="67"/>
      <c r="E5" s="67"/>
      <c r="F5" s="67"/>
      <c r="G5" s="54"/>
      <c r="H5" s="54"/>
      <c r="I5" s="54"/>
      <c r="J5" s="54"/>
      <c r="K5" s="54"/>
      <c r="L5" s="54"/>
      <c r="M5" s="54"/>
      <c r="N5" s="54"/>
      <c r="O5" s="54"/>
      <c r="P5" s="54"/>
    </row>
    <row r="6" spans="1:17" ht="15.6">
      <c r="A6" s="54"/>
      <c r="B6" s="54"/>
      <c r="C6" s="54"/>
      <c r="D6" s="54"/>
      <c r="E6" s="54"/>
      <c r="F6" s="54"/>
      <c r="G6" s="54"/>
      <c r="H6" s="54"/>
      <c r="I6" s="54"/>
      <c r="J6" s="54"/>
      <c r="K6" s="54"/>
      <c r="L6" s="54"/>
      <c r="M6" s="54"/>
      <c r="N6" s="54"/>
      <c r="O6" s="54"/>
      <c r="P6" s="54"/>
    </row>
    <row r="7" spans="1:17" ht="15.9" customHeight="1">
      <c r="A7" s="62" t="s">
        <v>2</v>
      </c>
      <c r="B7" s="62"/>
      <c r="C7" s="62"/>
      <c r="D7" s="62"/>
      <c r="E7" s="62"/>
      <c r="F7" s="62"/>
      <c r="G7" s="56"/>
      <c r="H7" s="56"/>
      <c r="I7" s="56"/>
      <c r="J7" s="56"/>
      <c r="K7" s="56"/>
      <c r="L7" s="54"/>
      <c r="M7" s="54"/>
      <c r="N7" s="54"/>
      <c r="O7" s="54"/>
      <c r="P7" s="54"/>
    </row>
    <row r="8" spans="1:17" ht="15.6">
      <c r="A8" s="62"/>
      <c r="B8" s="62"/>
      <c r="C8" s="62"/>
      <c r="D8" s="62"/>
      <c r="E8" s="62"/>
      <c r="F8" s="62"/>
      <c r="G8" s="56"/>
      <c r="H8" s="56"/>
      <c r="I8" s="56"/>
      <c r="J8" s="56"/>
      <c r="K8" s="56"/>
      <c r="L8" s="54"/>
      <c r="M8" s="54"/>
      <c r="N8" s="54"/>
      <c r="O8" s="54"/>
      <c r="P8" s="54"/>
    </row>
    <row r="9" spans="1:17" ht="15.6">
      <c r="A9" s="62"/>
      <c r="B9" s="62"/>
      <c r="C9" s="62"/>
      <c r="D9" s="62"/>
      <c r="E9" s="62"/>
      <c r="F9" s="62"/>
      <c r="G9" s="56"/>
      <c r="H9" s="56"/>
      <c r="I9" s="56"/>
      <c r="J9" s="56"/>
      <c r="K9" s="56"/>
      <c r="L9" s="54"/>
      <c r="M9" s="54"/>
      <c r="N9" s="54"/>
      <c r="O9" s="54"/>
      <c r="P9" s="54"/>
    </row>
    <row r="10" spans="1:17" ht="47.4" customHeight="1">
      <c r="A10" s="62"/>
      <c r="B10" s="62"/>
      <c r="C10" s="62"/>
      <c r="D10" s="62"/>
      <c r="E10" s="62"/>
      <c r="F10" s="62"/>
      <c r="G10" s="56"/>
      <c r="H10" s="56"/>
      <c r="I10" s="56"/>
      <c r="J10" s="56"/>
      <c r="K10" s="56"/>
      <c r="L10" s="54"/>
      <c r="M10" s="54"/>
      <c r="N10" s="54"/>
      <c r="O10" s="54"/>
      <c r="P10" s="54"/>
    </row>
    <row r="11" spans="1:17" ht="15.6">
      <c r="A11" s="59" t="s">
        <v>3</v>
      </c>
      <c r="B11" s="44"/>
      <c r="C11" s="44"/>
      <c r="D11" s="44"/>
      <c r="E11" s="44"/>
      <c r="F11" s="57"/>
      <c r="G11" s="56"/>
      <c r="H11" s="56"/>
      <c r="I11" s="56"/>
      <c r="J11" s="56"/>
      <c r="K11" s="56"/>
      <c r="L11" s="54"/>
      <c r="M11" s="54"/>
      <c r="N11" s="54"/>
      <c r="O11" s="54"/>
      <c r="P11" s="54"/>
    </row>
    <row r="13" spans="1:17" ht="18">
      <c r="A13" s="40" t="s">
        <v>4</v>
      </c>
    </row>
    <row r="14" spans="1:17" ht="18">
      <c r="A14" s="45" t="s">
        <v>91</v>
      </c>
      <c r="B14" s="43" t="s">
        <v>5</v>
      </c>
      <c r="D14" s="86" t="str">
        <f>IF(A14="FIRST CALF HEIFERS","REP",IF(A14="MATURE COWS","MAT",IF(A14="MATURE BULLS","BULL","NA")))</f>
        <v>REP</v>
      </c>
      <c r="E14" s="84"/>
      <c r="F14" s="84"/>
      <c r="G14" s="80"/>
      <c r="H14" s="80"/>
      <c r="I14" s="80"/>
    </row>
    <row r="15" spans="1:17">
      <c r="A15" s="4"/>
      <c r="B15" s="1"/>
      <c r="C15" s="1"/>
      <c r="D15" s="84"/>
      <c r="E15" s="84"/>
      <c r="F15" s="84"/>
      <c r="G15" s="80"/>
      <c r="H15" s="80"/>
      <c r="I15" s="80"/>
    </row>
    <row r="16" spans="1:17" ht="18">
      <c r="A16" s="40" t="str">
        <f>IF(Input!A14="FIRST CALF HEIFERS",'Other Bkgd Data'!D2,IF(Input!A14="MATURE COWS",'Other Bkgd Data'!H2,IF(Input!A14="MATURE BULLS",'Other Bkgd Data'!L2,0)))</f>
        <v>SELECT STAGE OF PRODUCTION</v>
      </c>
      <c r="C16" s="1"/>
      <c r="D16" s="84"/>
      <c r="E16" s="84"/>
      <c r="F16" s="84"/>
      <c r="G16" s="80"/>
      <c r="H16" s="80"/>
      <c r="I16" s="80"/>
    </row>
    <row r="17" spans="1:11" ht="18">
      <c r="A17" s="47" t="s">
        <v>85</v>
      </c>
      <c r="B17" s="43" t="s">
        <v>94</v>
      </c>
      <c r="C17" s="37"/>
      <c r="D17" s="84"/>
      <c r="E17" s="84"/>
      <c r="F17" s="84"/>
      <c r="G17" s="80"/>
      <c r="H17" s="80"/>
      <c r="I17" s="80"/>
    </row>
    <row r="18" spans="1:11">
      <c r="A18" s="4"/>
      <c r="B18" s="1"/>
      <c r="C18" s="37"/>
      <c r="D18" s="84"/>
      <c r="E18" s="84"/>
      <c r="F18" s="84"/>
      <c r="G18" s="80"/>
      <c r="H18" s="80"/>
      <c r="I18" s="80"/>
    </row>
    <row r="19" spans="1:11" ht="18">
      <c r="A19" s="40" t="s">
        <v>6</v>
      </c>
      <c r="C19" s="1"/>
      <c r="D19" s="84"/>
      <c r="E19" s="84"/>
      <c r="F19" s="84"/>
      <c r="G19" s="80"/>
      <c r="H19" s="80"/>
      <c r="I19" s="80"/>
    </row>
    <row r="20" spans="1:11" ht="18">
      <c r="A20" s="46">
        <v>1100</v>
      </c>
      <c r="B20" s="42" t="str">
        <f>IF(A14="FIRST CALF HEIFERS","ENTER WEIGHT BETWEEN 850-1400 LBS IN BLUE CELL IN ROW 20",IF(A14="MATURE COWS","ENTER WEIGHT BETWEEN 1100-1600 LBS IN BLUE CELL IN ROW 20",IF(A14="MATURE BULLS","ENTER WEIGHT BETWEEN 1800-2500 LBS IN BLUE CELL IN ROW 20","")))</f>
        <v>ENTER WEIGHT BETWEEN 850-1400 LBS IN BLUE CELL IN ROW 20</v>
      </c>
      <c r="D20" s="80"/>
      <c r="E20" s="84"/>
      <c r="F20" s="87">
        <f t="array" ref="F20">INDEX(REPweights,MATCH(MIN(ABS(A20-REPweights)),ABS(A20-REPweights),0))</f>
        <v>1100</v>
      </c>
      <c r="G20" s="87">
        <f t="array" ref="G20">INDEX(MATweights,MATCH(MIN(ABS(A20-MATweights)),ABS(A20-MATweights),0))</f>
        <v>1100</v>
      </c>
      <c r="H20" s="87">
        <f t="array" ref="H20">INDEX(BULLweights,MATCH(MIN(ABS(A20-BULLweights)),ABS(A20-BULLweights),0))</f>
        <v>1800</v>
      </c>
      <c r="I20" s="80"/>
    </row>
    <row r="21" spans="1:11">
      <c r="A21" s="4"/>
      <c r="B21" s="39"/>
      <c r="C21" s="39"/>
      <c r="D21" s="85"/>
      <c r="E21" s="84"/>
      <c r="F21" s="84"/>
      <c r="G21" s="80"/>
      <c r="H21" s="80"/>
      <c r="I21" s="80"/>
    </row>
    <row r="22" spans="1:11" ht="18">
      <c r="A22" s="68" t="s">
        <v>7</v>
      </c>
      <c r="B22" s="68"/>
      <c r="C22" s="3"/>
      <c r="D22" s="79"/>
      <c r="E22" s="79"/>
      <c r="F22" s="79"/>
      <c r="G22" s="80"/>
      <c r="H22" s="80"/>
      <c r="I22" s="80"/>
    </row>
    <row r="23" spans="1:11" ht="18.600000000000001" thickBot="1">
      <c r="A23" s="51" t="s">
        <v>8</v>
      </c>
      <c r="B23" s="51" t="s">
        <v>9</v>
      </c>
      <c r="C23" s="51" t="s">
        <v>10</v>
      </c>
      <c r="D23" s="51" t="s">
        <v>11</v>
      </c>
      <c r="E23" s="51" t="s">
        <v>12</v>
      </c>
      <c r="F23" s="51" t="s">
        <v>13</v>
      </c>
      <c r="G23" s="51" t="s">
        <v>14</v>
      </c>
      <c r="H23" s="51" t="s">
        <v>15</v>
      </c>
      <c r="I23" s="51" t="s">
        <v>16</v>
      </c>
      <c r="J23" s="88" t="s">
        <v>17</v>
      </c>
      <c r="K23" s="88" t="s">
        <v>75</v>
      </c>
    </row>
    <row r="24" spans="1:11" ht="18.600000000000001" thickBot="1">
      <c r="A24" s="48">
        <v>34</v>
      </c>
      <c r="B24" s="48">
        <v>66</v>
      </c>
      <c r="C24" s="49">
        <v>11.5</v>
      </c>
      <c r="D24" s="50">
        <v>0.5</v>
      </c>
      <c r="E24" s="50">
        <v>0.25</v>
      </c>
      <c r="F24" s="82">
        <f>D24/E24</f>
        <v>2</v>
      </c>
      <c r="G24" s="50">
        <v>0.7</v>
      </c>
      <c r="H24" s="50">
        <v>0.2</v>
      </c>
      <c r="I24" s="83">
        <f>I27/(I26+I28)</f>
        <v>0.43238138483387595</v>
      </c>
      <c r="J24" s="89">
        <f>IF(A14="FIRST CALF HEIFERS",F20,IF(A14="MATURE COWS",G20,IF(A14="MATURE BULLS",H20)))</f>
        <v>1100</v>
      </c>
      <c r="K24" s="90" t="str">
        <f>A17</f>
        <v>LACTATION</v>
      </c>
    </row>
    <row r="25" spans="1:11">
      <c r="A25" s="3"/>
      <c r="B25" s="3"/>
      <c r="C25" s="3"/>
      <c r="D25" s="3"/>
      <c r="E25" s="3"/>
      <c r="F25" s="3"/>
    </row>
    <row r="26" spans="1:11" hidden="1">
      <c r="A26" s="79"/>
      <c r="B26" s="79">
        <f>IF($A$14="FIRST CALF HEIFERS",'First Calf Heifers'!B10*0.975,IF($A$14="MATURE COWS",'Mature Cows'!B10*0.975,IF($A$14="MATURE BULLS",'Mature Bulls'!B10*0.975,0)))</f>
        <v>64.349999999999994</v>
      </c>
      <c r="C26" s="79">
        <f>IF($A$14="FIRST CALF HEIFERS",'First Calf Heifers'!C10*0.95,IF($A$14="MATURE COWS",'Mature Cows'!C10*0.95,IF($A$14="MATURE BULLS",'Mature Bulls'!C10*0.95,0)))</f>
        <v>10.924999999999999</v>
      </c>
      <c r="D26" s="79">
        <f>IF(AND($A$14="FIRST CALF HEIFERS",$A$17="LACTATION"),0.5,IF($A$14="FIRST CALF HEIFERS",0.35,IF(AND($A$14="MATURE COWS",$A$17="LACTATION"),0.47,IF($A$14="MATURE COWS",0.35,IF($A$14="MATURE BULLS",0.35,"")))))</f>
        <v>0.5</v>
      </c>
      <c r="E26" s="79">
        <f>IF(AND($A$14="FIRST CALF HEIFERS",$A$17="LACTATION"),0.25,IF($A$14="FIRST CALF HEIFERS",0.15,IF($A$14="MATURE COWS",0.15,IF($A$14="MATURE BULLS",0.15,""))))</f>
        <v>0.25</v>
      </c>
      <c r="F26" s="79"/>
      <c r="G26" s="79">
        <f>IF(AND($A$14="FIRST CALF HEIFERS",$A$17="LACTATION"),0.7,IF($A$14="FIRST CALF HEIFERS",0.55,IF(AND($A$14="MATURE COWS",$A$17="LACTATION"),0.65,IF($A$14="MATURE COWS",0.55,IF($A$14="MATURE BULLS",0.55,"")))))</f>
        <v>0.7</v>
      </c>
      <c r="H26" s="79">
        <f>IF(AND($A$14="FIRST CALF HEIFERS",$A$17="LACTATION"),0.2,IF($A$14="FIRST CALF HEIFERS",0.15,IF(AND($A$14="MATURE COWS",$A$17="LACTATION"),0.25,IF($A$14="MATURE COWS",0.15,IF($A$14="MATURE Bulls",0.15,"")))))</f>
        <v>0.2</v>
      </c>
      <c r="I26" s="80">
        <f>(D24*499)/100</f>
        <v>2.4950000000000001</v>
      </c>
      <c r="J26" s="80"/>
      <c r="K26" s="80"/>
    </row>
    <row r="27" spans="1:11" hidden="1">
      <c r="A27" s="79"/>
      <c r="B27" s="79">
        <f>IF($A$14="FIRST CALF HEIFERS",'First Calf Heifers'!B10*1.025,IF($A$14="MATURE COWS",'Mature Cows'!B10*1.025,IF($A$14="MATURE BULLS",'Mature Bulls'!B10*1.025,0)))</f>
        <v>67.649999999999991</v>
      </c>
      <c r="C27" s="79">
        <f>IF($A$14="FIRST CALF HEIFERS",'First Calf Heifers'!C10*1.05,IF($A$14="MATURE COWS",'Mature Cows'!C10*1.05,IF($A$14="MATURE BULLS",'Mature Bulls'!C10*1.05)))</f>
        <v>12.075000000000001</v>
      </c>
      <c r="D27" s="79">
        <f>IF(AND($A$14="FIRST CALF HEIFERS",$A$17="LACTATION"),0.55,IF($A$14="FIRST CALF HEIFERS",0.4,IF(AND($A$14="MATURE COWS",$A$17="LACTATION"),0.52,IF($A$14="MATURE COWS",0.4,IF($A$14="MATURE BULLS",0.4,"")))))</f>
        <v>0.55000000000000004</v>
      </c>
      <c r="E27" s="81">
        <f>IF(AND($A$14="FIRST CALF HEIFERS",$A$17="LACTATION"),0.3,IF($A$14="FIRST CALF HEIFERS",0.2,IF($A$14="MATURE COWS",0.2,IF($A$14="MATURE BULLS",0.2,""))))</f>
        <v>0.3</v>
      </c>
      <c r="F27" s="79"/>
      <c r="G27" s="79">
        <f>IF(AND($A$14="FIRST CALF HEIFERS",$A$17="LACTATION"),1,IF($A$14="FIRST CALF HEIFERS",0.6,IF(AND($A$14="MATURE COWS",$A$17="LACTATION"),0.7,IF($A$14="MATURE COWS",0.6,IF($A$14="MATURE BULLS",0.6,"")))))</f>
        <v>1</v>
      </c>
      <c r="H27" s="79">
        <f>IF(AND($A$14="FIRST CALF HEIFERS",$A$17="LACTATION"),0.25,IF($A$14="FIRST CALF HEIFERS",0.2,IF(AND($A$14="MATURE COWS",$A$17="LACTATION"),0.3,IF($A$14="MATURE COWS",0.2,IF($A$14="MATURE Bulls",0.2,"")))))</f>
        <v>0.25</v>
      </c>
      <c r="I27" s="80">
        <f>(G24*255.74)/100</f>
        <v>1.7901800000000001</v>
      </c>
      <c r="J27" s="80"/>
      <c r="K27" s="80"/>
    </row>
    <row r="28" spans="1:11" hidden="1">
      <c r="A28" s="79"/>
      <c r="B28" s="79"/>
      <c r="C28" s="79"/>
      <c r="D28" s="79"/>
      <c r="E28" s="79"/>
      <c r="F28" s="79"/>
      <c r="G28" s="79"/>
      <c r="H28" s="79"/>
      <c r="I28" s="80">
        <f>(H24*822.64)/100</f>
        <v>1.6452800000000003</v>
      </c>
      <c r="J28" s="80"/>
      <c r="K28" s="80"/>
    </row>
    <row r="29" spans="1:11" ht="18">
      <c r="A29" s="38" t="str">
        <f>IF(B24&lt;50,"**THIS FEED'S TDN VALUE INDICATES IT IS NOT SUITABLE TO BE FED AS A STAND ALONE FEED FOR ANY CLASS OF CATTLE**","")</f>
        <v/>
      </c>
    </row>
    <row r="31" spans="1:11" ht="15.6">
      <c r="A31" s="41" t="s">
        <v>18</v>
      </c>
      <c r="B31" s="54"/>
      <c r="C31" s="54"/>
      <c r="D31" s="54"/>
      <c r="E31" s="54"/>
      <c r="F31" s="54"/>
      <c r="G31" s="54"/>
      <c r="H31" s="54"/>
      <c r="I31" s="54"/>
      <c r="J31" s="54"/>
      <c r="K31" s="54"/>
    </row>
    <row r="32" spans="1:11" ht="15" customHeight="1">
      <c r="A32" s="64" t="s">
        <v>19</v>
      </c>
      <c r="B32" s="64"/>
      <c r="C32" s="64"/>
      <c r="D32" s="64"/>
      <c r="E32" s="64"/>
      <c r="F32" s="64"/>
      <c r="G32" s="58"/>
      <c r="H32" s="58"/>
      <c r="I32" s="58"/>
      <c r="J32" s="58"/>
      <c r="K32" s="58"/>
    </row>
    <row r="33" spans="1:11" ht="15" customHeight="1">
      <c r="A33" s="64"/>
      <c r="B33" s="64"/>
      <c r="C33" s="64"/>
      <c r="D33" s="64"/>
      <c r="E33" s="64"/>
      <c r="F33" s="64"/>
      <c r="G33" s="58"/>
      <c r="H33" s="58"/>
      <c r="I33" s="58"/>
      <c r="J33" s="58"/>
      <c r="K33" s="58"/>
    </row>
    <row r="34" spans="1:11" ht="41.1" customHeight="1">
      <c r="A34" s="64"/>
      <c r="B34" s="64"/>
      <c r="C34" s="64"/>
      <c r="D34" s="64"/>
      <c r="E34" s="64"/>
      <c r="F34" s="64"/>
      <c r="G34" s="58"/>
      <c r="H34" s="58"/>
      <c r="I34" s="58"/>
      <c r="J34" s="58"/>
      <c r="K34" s="58"/>
    </row>
    <row r="35" spans="1:11" ht="60.9" customHeight="1">
      <c r="A35" s="64"/>
      <c r="B35" s="64"/>
      <c r="C35" s="64"/>
      <c r="D35" s="64"/>
      <c r="E35" s="64"/>
      <c r="F35" s="64"/>
      <c r="G35" s="58"/>
      <c r="H35" s="58"/>
      <c r="I35" s="58"/>
      <c r="J35" s="58"/>
      <c r="K35" s="58"/>
    </row>
    <row r="36" spans="1:11">
      <c r="A36" s="63" t="s">
        <v>20</v>
      </c>
      <c r="B36" s="63"/>
      <c r="C36" s="63"/>
      <c r="D36" s="63"/>
      <c r="E36" s="63"/>
      <c r="F36" s="63"/>
    </row>
    <row r="37" spans="1:11">
      <c r="A37" s="63"/>
      <c r="B37" s="63"/>
      <c r="C37" s="63"/>
      <c r="D37" s="63"/>
      <c r="E37" s="63"/>
      <c r="F37" s="63"/>
    </row>
    <row r="38" spans="1:11" ht="15.6">
      <c r="A38" s="52" t="s">
        <v>21</v>
      </c>
      <c r="B38" s="52"/>
      <c r="C38" s="52"/>
      <c r="D38" s="52"/>
      <c r="E38" s="52"/>
      <c r="F38" s="52"/>
    </row>
    <row r="39" spans="1:11" ht="15.6">
      <c r="A39" s="52" t="s">
        <v>22</v>
      </c>
    </row>
  </sheetData>
  <sheetProtection algorithmName="SHA-512" hashValue="yAr8AsCYJ4bjJYta12ZqVlTXFD9S/gTvHoLJyG0f6Ug2dsVumV0ej0XbQzlSY/E72i6TOBiZUwzvJ1iN7t1u+w==" saltValue="ohWpSPHE0/Bl1TqeJYSiQg==" spinCount="100000" sheet="1"/>
  <dataConsolidate/>
  <customSheetViews>
    <customSheetView guid="{60995816-9FCF-4B30-B859-00D98D7C5F29}" topLeftCell="A16">
      <selection activeCell="H33" sqref="H33"/>
      <pageMargins left="0.7" right="0.7" top="0.75" bottom="0.75" header="0.3" footer="0.3"/>
      <pageSetup orientation="portrait" horizontalDpi="0" verticalDpi="0"/>
    </customSheetView>
  </customSheetViews>
  <mergeCells count="9">
    <mergeCell ref="A1:C1"/>
    <mergeCell ref="A7:F10"/>
    <mergeCell ref="A36:F37"/>
    <mergeCell ref="A32:F35"/>
    <mergeCell ref="A2:F2"/>
    <mergeCell ref="A3:F3"/>
    <mergeCell ref="A4:F4"/>
    <mergeCell ref="A5:F5"/>
    <mergeCell ref="A22:B22"/>
  </mergeCells>
  <conditionalFormatting sqref="B24:E24">
    <cfRule type="cellIs" dxfId="42" priority="20" operator="lessThan">
      <formula>B26</formula>
    </cfRule>
    <cfRule type="cellIs" dxfId="41" priority="21" operator="lessThan">
      <formula>B27</formula>
    </cfRule>
    <cfRule type="cellIs" dxfId="40" priority="22" operator="greaterThanOrEqual">
      <formula>B27</formula>
    </cfRule>
  </conditionalFormatting>
  <conditionalFormatting sqref="B24:I24">
    <cfRule type="expression" dxfId="39" priority="18">
      <formula>$B$24&lt;50</formula>
    </cfRule>
  </conditionalFormatting>
  <conditionalFormatting sqref="F24:I24">
    <cfRule type="cellIs" dxfId="38" priority="16" operator="greaterThan">
      <formula>7</formula>
    </cfRule>
    <cfRule type="cellIs" dxfId="37" priority="17" operator="lessThan">
      <formula>2</formula>
    </cfRule>
    <cfRule type="cellIs" dxfId="36" priority="19" operator="between">
      <formula>2</formula>
      <formula>7</formula>
    </cfRule>
  </conditionalFormatting>
  <conditionalFormatting sqref="G24">
    <cfRule type="cellIs" dxfId="35" priority="3" operator="greaterThan">
      <formula>2</formula>
    </cfRule>
  </conditionalFormatting>
  <conditionalFormatting sqref="G24:H24">
    <cfRule type="cellIs" dxfId="34" priority="9" operator="lessThan">
      <formula>G26</formula>
    </cfRule>
    <cfRule type="cellIs" dxfId="33" priority="10" operator="lessThan">
      <formula>G27</formula>
    </cfRule>
    <cfRule type="cellIs" dxfId="32" priority="11" operator="greaterThanOrEqual">
      <formula>G27</formula>
    </cfRule>
  </conditionalFormatting>
  <conditionalFormatting sqref="G24:I24">
    <cfRule type="expression" dxfId="31" priority="6">
      <formula>$B$24&lt;50</formula>
    </cfRule>
  </conditionalFormatting>
  <conditionalFormatting sqref="H24">
    <cfRule type="cellIs" dxfId="30" priority="2" operator="greaterThan">
      <formula>0.4</formula>
    </cfRule>
  </conditionalFormatting>
  <conditionalFormatting sqref="I24">
    <cfRule type="cellIs" dxfId="29" priority="1" operator="greaterThanOrEqual">
      <formula>2.2</formula>
    </cfRule>
    <cfRule type="cellIs" dxfId="28" priority="7" operator="lessThan">
      <formula>2.2</formula>
    </cfRule>
  </conditionalFormatting>
  <dataValidations count="2">
    <dataValidation type="list" allowBlank="1" showInputMessage="1" showErrorMessage="1" sqref="A14" xr:uid="{00000000-0002-0000-0000-000000000000}">
      <formula1>CLASS</formula1>
    </dataValidation>
    <dataValidation type="list" allowBlank="1" showInputMessage="1" showErrorMessage="1" sqref="A17" xr:uid="{00000000-0002-0000-0000-000001000000}">
      <formula1>INDIRECT($D$14)</formula1>
    </dataValidation>
  </dataValidations>
  <hyperlinks>
    <hyperlink ref="A11" r:id="rId1" xr:uid="{00000000-0004-0000-0000-000000000000}"/>
  </hyperlinks>
  <pageMargins left="0.7" right="0.7" top="0.75" bottom="0.75" header="0.3" footer="0.3"/>
  <pageSetup scale="57" orientation="landscape" r:id="rId2"/>
  <colBreaks count="1" manualBreakCount="1">
    <brk id="9" max="1048575" man="1"/>
  </colBreaks>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79"/>
  <sheetViews>
    <sheetView workbookViewId="0">
      <selection activeCell="G188" sqref="G188"/>
    </sheetView>
  </sheetViews>
  <sheetFormatPr defaultColWidth="8.88671875" defaultRowHeight="14.4"/>
  <cols>
    <col min="1" max="1" width="14.33203125" bestFit="1" customWidth="1"/>
    <col min="2" max="2" width="13.33203125" bestFit="1" customWidth="1"/>
    <col min="3" max="3" width="15.44140625" customWidth="1"/>
    <col min="4" max="4" width="11.44140625" bestFit="1" customWidth="1"/>
    <col min="5" max="5" width="12.44140625" bestFit="1" customWidth="1"/>
    <col min="6" max="6" width="10" bestFit="1" customWidth="1"/>
    <col min="7" max="7" width="20.6640625" customWidth="1"/>
    <col min="8" max="8" width="12.44140625" bestFit="1" customWidth="1"/>
    <col min="9" max="9" width="15.44140625" bestFit="1" customWidth="1"/>
    <col min="10" max="10" width="10.109375" bestFit="1" customWidth="1"/>
    <col min="11" max="15" width="6.6640625" bestFit="1" customWidth="1"/>
    <col min="16" max="16" width="6.44140625" bestFit="1" customWidth="1"/>
    <col min="17" max="23" width="6.6640625" bestFit="1" customWidth="1"/>
  </cols>
  <sheetData>
    <row r="1" spans="1:7" ht="18">
      <c r="A1" s="73" t="s">
        <v>92</v>
      </c>
      <c r="B1" s="73"/>
      <c r="C1" s="73"/>
      <c r="D1" s="73"/>
      <c r="E1" s="73"/>
      <c r="F1" s="73"/>
      <c r="G1" s="73"/>
    </row>
    <row r="3" spans="1:7">
      <c r="A3" s="35" t="s">
        <v>30</v>
      </c>
    </row>
    <row r="4" spans="1:7" ht="15" thickBot="1">
      <c r="A4" s="11" t="s">
        <v>23</v>
      </c>
      <c r="B4" s="11" t="s">
        <v>24</v>
      </c>
      <c r="C4" s="11" t="s">
        <v>25</v>
      </c>
      <c r="D4" s="11" t="s">
        <v>26</v>
      </c>
      <c r="E4" s="11" t="s">
        <v>27</v>
      </c>
      <c r="F4" s="11" t="s">
        <v>17</v>
      </c>
      <c r="G4" s="3" t="s">
        <v>75</v>
      </c>
    </row>
    <row r="5" spans="1:7" ht="15" thickBot="1">
      <c r="A5" s="8">
        <f>Input!A$24</f>
        <v>34</v>
      </c>
      <c r="B5" s="9">
        <f>Input!B$24</f>
        <v>66</v>
      </c>
      <c r="C5" s="9">
        <f>Input!C$24</f>
        <v>11.5</v>
      </c>
      <c r="D5" s="9">
        <f>Input!D$24</f>
        <v>0.5</v>
      </c>
      <c r="E5" s="9">
        <f>Input!E$24</f>
        <v>0.25</v>
      </c>
      <c r="F5" s="12">
        <f>Input!F20</f>
        <v>1100</v>
      </c>
      <c r="G5" s="13">
        <f>IFERROR(VLOOKUP(Input!A17,'Other Bkgd Data'!D3:E6,2,FALSE),"0")</f>
        <v>11</v>
      </c>
    </row>
    <row r="8" spans="1:7">
      <c r="A8" s="4" t="s">
        <v>29</v>
      </c>
      <c r="B8" s="1"/>
      <c r="C8" s="1"/>
      <c r="D8" s="1"/>
      <c r="E8" s="1"/>
    </row>
    <row r="9" spans="1:7">
      <c r="A9" s="1"/>
      <c r="B9" s="11" t="s">
        <v>24</v>
      </c>
      <c r="C9" s="11" t="s">
        <v>25</v>
      </c>
      <c r="D9" s="11" t="s">
        <v>26</v>
      </c>
      <c r="E9" s="11" t="s">
        <v>27</v>
      </c>
    </row>
    <row r="10" spans="1:7">
      <c r="B10" s="7">
        <f>IF(G5=2,56,IF(G5=5,58,IF(G5=8,63,IF(G5=11,66))))</f>
        <v>66</v>
      </c>
      <c r="C10" s="6">
        <f>IF(G5=2,10,IF(G5=5,10,IF(G5=8,11,IF(G5=11,11.5))))</f>
        <v>11.5</v>
      </c>
      <c r="D10" s="5">
        <f>IF(G5=11,0.5,0.4)</f>
        <v>0.5</v>
      </c>
      <c r="E10" s="5">
        <f>IF(G5=11,0.25,0.2)</f>
        <v>0.25</v>
      </c>
    </row>
    <row r="12" spans="1:7" hidden="1">
      <c r="B12" s="76" t="s">
        <v>31</v>
      </c>
      <c r="C12" s="76"/>
    </row>
    <row r="13" spans="1:7" hidden="1">
      <c r="B13" s="11" t="s">
        <v>32</v>
      </c>
      <c r="C13" s="11" t="s">
        <v>33</v>
      </c>
    </row>
    <row r="14" spans="1:7" hidden="1">
      <c r="B14" s="5" t="e">
        <f>VLOOKUP(G5,$A$40:$W$48,IF(F5=1100,HLOOKUP(ROUND(B5/5,0)*5,$B$37:$G$38,2,TRUE),IF(F5=1320,HLOOKUP(ROUND(B5/5,0)*5,$H$37:$O$38,2,TRUE),IF(F5=1540,HLOOKUP(ROUND(B5/5,0)*5,$P$37:$W$38,2,TRUE),"#N/A")))+1,FALSE)</f>
        <v>#N/A</v>
      </c>
      <c r="C14" s="5" t="e">
        <f>VLOOKUP(G5,$A$50:$W$58,IF(F5=1100,HLOOKUP(ROUND(B5/5,0)*5,$B$37:$G$38,2,TRUE),IF(F5=1320,HLOOKUP(ROUND(B5/5,0)*5,$H$37:$O$38,2,TRUE),IF(F5=1540,HLOOKUP(ROUND(B5/5,0)*5,$P$37:$W$38,2,TRUE),"#N/A")))+1,FALSE)</f>
        <v>#N/A</v>
      </c>
    </row>
    <row r="15" spans="1:7" hidden="1">
      <c r="A15" s="1"/>
      <c r="D15" s="1"/>
      <c r="E15" s="1"/>
      <c r="F15" s="1"/>
      <c r="G15" s="1"/>
    </row>
    <row r="16" spans="1:7" hidden="1">
      <c r="A16" s="4" t="s">
        <v>34</v>
      </c>
      <c r="B16" s="7"/>
      <c r="C16" s="6"/>
      <c r="D16" s="5"/>
      <c r="E16" s="5"/>
      <c r="F16" s="5"/>
      <c r="G16" s="5"/>
    </row>
    <row r="17" spans="1:7" hidden="1">
      <c r="B17" s="32" t="s">
        <v>35</v>
      </c>
      <c r="C17" s="33" t="s">
        <v>36</v>
      </c>
      <c r="D17" s="33" t="s">
        <v>37</v>
      </c>
      <c r="E17" s="5"/>
      <c r="F17" s="33" t="s">
        <v>38</v>
      </c>
      <c r="G17" s="33" t="s">
        <v>39</v>
      </c>
    </row>
    <row r="18" spans="1:7" hidden="1">
      <c r="A18" s="4" t="s">
        <v>40</v>
      </c>
      <c r="B18" s="6" t="e">
        <f>VLOOKUP($G$5,$A$114:$K$122,IF($F$5=1100,2,IF($F$5=1320,6,IF($F$5=1540,10,"#N/A"))),FALSE)</f>
        <v>#N/A</v>
      </c>
      <c r="C18" s="7" t="e">
        <f>VLOOKUP($G$5,$A$125:$K$133,IF($F$5=1100,2,IF($F$5=1320,6,IF($F$5=1540,10,"#N/A"))),FALSE)</f>
        <v>#N/A</v>
      </c>
      <c r="D18" s="6" t="e">
        <f>VLOOKUP($G$5,$A$147:$K$155,IF($F$5=1100,2,IF($F$5=1320,6,IF($F$5=1540,10,"#N/A"))),FALSE)</f>
        <v>#N/A</v>
      </c>
      <c r="E18" s="5"/>
      <c r="F18" s="34" t="e">
        <f>VLOOKUP($G$5,$A$158:$K$166,IF($F$5=1100,2,IF($F$5=1320,6,IF($F$5=1540,10,"#N/A"))),FALSE)</f>
        <v>#N/A</v>
      </c>
      <c r="G18" s="7" t="e">
        <f>VLOOKUP($G$5,$A$169:$K$177,IF($F$5=1100,2,IF($F$5=1320,6,IF($F$5=1540,10,"#N/A"))),FALSE)</f>
        <v>#N/A</v>
      </c>
    </row>
    <row r="19" spans="1:7" hidden="1">
      <c r="A19" s="4" t="s">
        <v>41</v>
      </c>
      <c r="B19" s="6" t="e">
        <f>VLOOKUP($G$5,$A$114:$K$122,IF($F$5=1100,3,IF($F$5=1320,7,IF($F$5=1540,11,"#N/A"))),FALSE)</f>
        <v>#N/A</v>
      </c>
      <c r="C19" s="7" t="e">
        <f>VLOOKUP($G$5,$A$125:$K$133,IF($F$5=1100,3,IF($F$5=1320,7,IF($F$5=1540,11,"#N/A"))),FALSE)</f>
        <v>#N/A</v>
      </c>
      <c r="D19" s="6" t="e">
        <f>VLOOKUP($G$5,$A$147:$K$155,IF($F$5=1100,3,IF($F$5=1320,7,IF($F$5=1540,11,"#N/A"))),FALSE)</f>
        <v>#N/A</v>
      </c>
      <c r="E19" s="5"/>
      <c r="F19" s="34" t="e">
        <f>VLOOKUP($G$5,$A$158:$K$166,IF($F$5=1100,3,IF($F$5=1320,7,IF($F$5=1540,11,"#N/A"))),FALSE)</f>
        <v>#N/A</v>
      </c>
      <c r="G19" s="7" t="e">
        <f>VLOOKUP($G$5,$A$169:$K$177,IF($F$5=1100,3,IF($F$5=1320,7,IF($F$5=1540,11,"#N/A"))),FALSE)</f>
        <v>#N/A</v>
      </c>
    </row>
    <row r="20" spans="1:7" hidden="1">
      <c r="A20" s="4" t="s">
        <v>42</v>
      </c>
      <c r="B20" s="6" t="e">
        <f>VLOOKUP($G$5,$A$114:$K$122,IF($F$5=1100,4,IF($F$5=1320,8,IF($F$5=1540,12,"#N/A"))),FALSE)</f>
        <v>#N/A</v>
      </c>
      <c r="C20" s="7" t="e">
        <f>VLOOKUP($G$5,$A$125:$K$133,IF($F$5=1100,4,IF($F$5=1320,8,IF($F$5=1540,12,"#N/A"))),FALSE)</f>
        <v>#N/A</v>
      </c>
      <c r="D20" s="6" t="e">
        <f>VLOOKUP($G$5,$A$147:$K$155,IF($F$5=1100,4,IF($F$5=1320,8,IF($F$5=1540,12,"#N/A"))),FALSE)</f>
        <v>#N/A</v>
      </c>
      <c r="E20" s="5"/>
      <c r="F20" s="34" t="e">
        <f>VLOOKUP($G$5,$A$158:$K$166,IF($F$5=1100,4,IF($F$5=1320,8,IF($F$5=1540,12,"#N/A"))),FALSE)</f>
        <v>#N/A</v>
      </c>
      <c r="G20" s="7" t="e">
        <f>VLOOKUP($G$5,$A$169:$K$177,IF($F$5=1100,4,IF($F$5=1320,8,IF($F$5=1540,12,"#N/A"))),FALSE)</f>
        <v>#N/A</v>
      </c>
    </row>
    <row r="21" spans="1:7" hidden="1">
      <c r="A21" s="4" t="s">
        <v>43</v>
      </c>
      <c r="B21" s="6" t="e">
        <f>VLOOKUP($G$5,$A$114:$K$122,IF($F$5=1100,5,IF($F$5=1320,9,IF($F$5=1540,13,"#N/A"))),FALSE)</f>
        <v>#N/A</v>
      </c>
      <c r="C21" s="7" t="e">
        <f>VLOOKUP($G$5,$A$125:$K$133,IF($F$5=1100,5,IF($F$5=1320,9,IF($F$5=1540,13,"#N/A"))),FALSE)</f>
        <v>#N/A</v>
      </c>
      <c r="D21" s="6" t="e">
        <f>VLOOKUP($G$5,$A$147:$K$155,IF($F$5=1100,5,IF($F$5=1320,9,IF($F$5=1540,13,"#N/A"))),FALSE)</f>
        <v>#N/A</v>
      </c>
      <c r="F21" s="7"/>
    </row>
    <row r="22" spans="1:7" hidden="1">
      <c r="A22" s="4"/>
      <c r="B22" s="6"/>
      <c r="C22" s="7"/>
      <c r="D22" s="6"/>
      <c r="F22" s="7"/>
    </row>
    <row r="23" spans="1:7" hidden="1">
      <c r="A23" s="4" t="s">
        <v>44</v>
      </c>
    </row>
    <row r="24" spans="1:7" ht="45" hidden="1" customHeight="1">
      <c r="A24" s="74" t="s">
        <v>45</v>
      </c>
      <c r="B24" s="74"/>
      <c r="C24" s="74"/>
      <c r="D24" s="74"/>
      <c r="E24" s="74"/>
      <c r="F24" s="74"/>
      <c r="G24" s="74"/>
    </row>
    <row r="25" spans="1:7" ht="45" hidden="1" customHeight="1">
      <c r="A25" s="74" t="s">
        <v>46</v>
      </c>
      <c r="B25" s="74"/>
      <c r="C25" s="74"/>
      <c r="D25" s="74"/>
      <c r="E25" s="74"/>
      <c r="F25" s="74"/>
      <c r="G25" s="74"/>
    </row>
    <row r="26" spans="1:7" hidden="1">
      <c r="A26" s="74" t="s">
        <v>47</v>
      </c>
      <c r="B26" s="74"/>
      <c r="C26" s="74"/>
      <c r="D26" s="74"/>
      <c r="E26" s="74"/>
      <c r="F26" s="74"/>
      <c r="G26" s="74"/>
    </row>
    <row r="27" spans="1:7" ht="15" hidden="1" customHeight="1">
      <c r="A27" s="75" t="s">
        <v>48</v>
      </c>
      <c r="B27" s="75"/>
      <c r="C27" s="75"/>
      <c r="D27" s="75"/>
      <c r="E27" s="75"/>
      <c r="F27" s="75"/>
      <c r="G27" s="75"/>
    </row>
    <row r="28" spans="1:7" hidden="1">
      <c r="A28" s="74" t="s">
        <v>49</v>
      </c>
      <c r="B28" s="74"/>
      <c r="C28" s="74"/>
      <c r="D28" s="74"/>
      <c r="E28" s="74"/>
      <c r="F28" s="74"/>
      <c r="G28" s="74"/>
    </row>
    <row r="29" spans="1:7" hidden="1">
      <c r="A29" s="75" t="s">
        <v>50</v>
      </c>
      <c r="B29" s="75"/>
      <c r="C29" s="75"/>
      <c r="D29" s="75"/>
      <c r="E29" s="75"/>
      <c r="F29" s="75"/>
      <c r="G29" s="75"/>
    </row>
    <row r="30" spans="1:7" ht="45" hidden="1" customHeight="1">
      <c r="A30" s="75" t="s">
        <v>51</v>
      </c>
      <c r="B30" s="75"/>
      <c r="C30" s="75"/>
      <c r="D30" s="75"/>
      <c r="E30" s="75"/>
      <c r="F30" s="75"/>
      <c r="G30" s="75"/>
    </row>
    <row r="31" spans="1:7" hidden="1">
      <c r="A31" s="75" t="s">
        <v>52</v>
      </c>
      <c r="B31" s="75"/>
      <c r="C31" s="75"/>
      <c r="D31" s="75"/>
      <c r="E31" s="75"/>
      <c r="F31" s="75"/>
      <c r="G31" s="75"/>
    </row>
    <row r="32" spans="1:7" ht="45" hidden="1" customHeight="1">
      <c r="A32" s="75" t="s">
        <v>53</v>
      </c>
      <c r="B32" s="75"/>
      <c r="C32" s="75"/>
      <c r="D32" s="75"/>
      <c r="E32" s="75"/>
      <c r="F32" s="75"/>
      <c r="G32" s="75"/>
    </row>
    <row r="33" spans="1:24" hidden="1"/>
    <row r="34" spans="1:24" ht="18" hidden="1">
      <c r="A34" s="77" t="s">
        <v>54</v>
      </c>
      <c r="B34" s="77"/>
      <c r="C34" s="77"/>
      <c r="D34" s="77"/>
      <c r="E34" s="77"/>
      <c r="F34" s="77"/>
      <c r="G34" s="77"/>
      <c r="H34" s="77"/>
      <c r="I34" s="77"/>
      <c r="J34" s="77"/>
      <c r="K34" s="77"/>
      <c r="L34" s="77"/>
      <c r="M34" s="77"/>
      <c r="N34" s="77"/>
      <c r="O34" s="77"/>
      <c r="P34" s="77"/>
      <c r="Q34" s="77"/>
      <c r="R34" s="77"/>
      <c r="S34" s="77"/>
      <c r="T34" s="77"/>
      <c r="U34" s="77"/>
      <c r="V34" s="77"/>
      <c r="W34" s="77"/>
    </row>
    <row r="35" spans="1:24" hidden="1">
      <c r="A35" s="16"/>
      <c r="B35" s="72" t="s">
        <v>55</v>
      </c>
      <c r="C35" s="72"/>
      <c r="D35" s="72"/>
      <c r="E35" s="72"/>
      <c r="F35" s="72"/>
      <c r="G35" s="72"/>
      <c r="H35" s="72" t="s">
        <v>56</v>
      </c>
      <c r="I35" s="72"/>
      <c r="J35" s="72"/>
      <c r="K35" s="72"/>
      <c r="L35" s="72"/>
      <c r="M35" s="72"/>
      <c r="N35" s="72"/>
      <c r="O35" s="72"/>
      <c r="P35" s="72" t="s">
        <v>57</v>
      </c>
      <c r="Q35" s="72"/>
      <c r="R35" s="72"/>
      <c r="S35" s="72"/>
      <c r="T35" s="72"/>
      <c r="U35" s="72"/>
      <c r="V35" s="72"/>
      <c r="W35" s="72"/>
      <c r="X35" s="14"/>
    </row>
    <row r="36" spans="1:24" hidden="1">
      <c r="A36" s="17"/>
      <c r="B36" s="78" t="s">
        <v>58</v>
      </c>
      <c r="C36" s="78"/>
      <c r="D36" s="78"/>
      <c r="E36" s="78"/>
      <c r="F36" s="78"/>
      <c r="G36" s="78"/>
      <c r="H36" s="78" t="s">
        <v>58</v>
      </c>
      <c r="I36" s="78"/>
      <c r="J36" s="78"/>
      <c r="K36" s="78"/>
      <c r="L36" s="78"/>
      <c r="M36" s="78"/>
      <c r="N36" s="78"/>
      <c r="O36" s="78"/>
      <c r="P36" s="78" t="s">
        <v>58</v>
      </c>
      <c r="Q36" s="78"/>
      <c r="R36" s="78"/>
      <c r="S36" s="78"/>
      <c r="T36" s="78"/>
      <c r="U36" s="78"/>
      <c r="V36" s="78"/>
      <c r="W36" s="78"/>
      <c r="X36" s="11"/>
    </row>
    <row r="37" spans="1:24" hidden="1">
      <c r="A37" s="16"/>
      <c r="B37" s="15">
        <v>50</v>
      </c>
      <c r="C37" s="18">
        <v>55</v>
      </c>
      <c r="D37" s="18">
        <v>65</v>
      </c>
      <c r="E37" s="18">
        <v>70</v>
      </c>
      <c r="F37" s="18">
        <v>80</v>
      </c>
      <c r="G37" s="18">
        <v>85</v>
      </c>
      <c r="H37" s="15">
        <v>50</v>
      </c>
      <c r="I37" s="18">
        <v>55</v>
      </c>
      <c r="J37" s="18">
        <v>60</v>
      </c>
      <c r="K37" s="18">
        <v>65</v>
      </c>
      <c r="L37" s="18">
        <v>70</v>
      </c>
      <c r="M37" s="18">
        <v>75</v>
      </c>
      <c r="N37" s="18">
        <v>80</v>
      </c>
      <c r="O37" s="18">
        <v>85</v>
      </c>
      <c r="P37" s="15">
        <v>50</v>
      </c>
      <c r="Q37" s="18">
        <v>55</v>
      </c>
      <c r="R37" s="18">
        <v>60</v>
      </c>
      <c r="S37" s="18">
        <v>65</v>
      </c>
      <c r="T37" s="18">
        <v>70</v>
      </c>
      <c r="U37" s="18">
        <v>75</v>
      </c>
      <c r="V37" s="18">
        <v>80</v>
      </c>
      <c r="W37" s="18">
        <v>85</v>
      </c>
    </row>
    <row r="38" spans="1:24" hidden="1">
      <c r="A38" s="19" t="s">
        <v>59</v>
      </c>
      <c r="B38" s="15">
        <v>1</v>
      </c>
      <c r="C38" s="18">
        <v>2</v>
      </c>
      <c r="D38" s="18">
        <v>4</v>
      </c>
      <c r="E38" s="18">
        <v>5</v>
      </c>
      <c r="F38" s="18">
        <v>7</v>
      </c>
      <c r="G38" s="18">
        <v>8</v>
      </c>
      <c r="H38" s="15">
        <v>9</v>
      </c>
      <c r="I38" s="18">
        <v>10</v>
      </c>
      <c r="J38" s="18">
        <v>11</v>
      </c>
      <c r="K38" s="18">
        <v>12</v>
      </c>
      <c r="L38" s="18">
        <v>13</v>
      </c>
      <c r="M38" s="18">
        <v>14</v>
      </c>
      <c r="N38" s="18">
        <v>15</v>
      </c>
      <c r="O38" s="18">
        <v>16</v>
      </c>
      <c r="P38" s="15">
        <v>17</v>
      </c>
      <c r="Q38" s="18">
        <v>18</v>
      </c>
      <c r="R38" s="18">
        <v>19</v>
      </c>
      <c r="S38" s="18">
        <v>20</v>
      </c>
      <c r="T38" s="18">
        <v>21</v>
      </c>
      <c r="U38" s="18">
        <v>22</v>
      </c>
      <c r="V38" s="18">
        <v>23</v>
      </c>
      <c r="W38" s="18">
        <v>24</v>
      </c>
    </row>
    <row r="39" spans="1:24" hidden="1">
      <c r="A39" s="19" t="s">
        <v>60</v>
      </c>
      <c r="B39" s="72" t="s">
        <v>32</v>
      </c>
      <c r="C39" s="72"/>
      <c r="D39" s="72"/>
      <c r="E39" s="72"/>
      <c r="F39" s="72"/>
      <c r="G39" s="72"/>
      <c r="H39" s="72" t="s">
        <v>32</v>
      </c>
      <c r="I39" s="72"/>
      <c r="J39" s="72"/>
      <c r="K39" s="72"/>
      <c r="L39" s="72"/>
      <c r="M39" s="72"/>
      <c r="N39" s="72"/>
      <c r="O39" s="72"/>
      <c r="P39" s="72" t="s">
        <v>32</v>
      </c>
      <c r="Q39" s="72"/>
      <c r="R39" s="72"/>
      <c r="S39" s="72"/>
      <c r="T39" s="72"/>
      <c r="U39" s="72"/>
      <c r="V39" s="72"/>
      <c r="W39" s="72"/>
      <c r="X39" s="14"/>
    </row>
    <row r="40" spans="1:24" hidden="1">
      <c r="A40" s="18">
        <v>1</v>
      </c>
      <c r="B40" s="20">
        <v>15.608728162689331</v>
      </c>
      <c r="C40" s="21">
        <v>16.049652687059087</v>
      </c>
      <c r="D40" s="21">
        <v>16.11579136571455</v>
      </c>
      <c r="E40" s="21">
        <v>15.763051746218746</v>
      </c>
      <c r="F40" s="21">
        <v>14.418231946890993</v>
      </c>
      <c r="G40" s="21">
        <v>13.448197993277532</v>
      </c>
      <c r="H40" s="21">
        <v>18.739292285714594</v>
      </c>
      <c r="I40" s="21">
        <v>19.268401714958301</v>
      </c>
      <c r="J40" s="21">
        <v>19.444771524706201</v>
      </c>
      <c r="K40" s="21">
        <v>19.334540393613764</v>
      </c>
      <c r="L40" s="21">
        <v>18.915662095462494</v>
      </c>
      <c r="M40" s="21">
        <v>18.232229082689376</v>
      </c>
      <c r="N40" s="21">
        <v>17.30628758151289</v>
      </c>
      <c r="O40" s="21">
        <v>16.137837591933039</v>
      </c>
      <c r="P40" s="21">
        <v>21.869856408739857</v>
      </c>
      <c r="Q40" s="21">
        <v>22.487150742857512</v>
      </c>
      <c r="R40" s="21">
        <v>22.685566778823901</v>
      </c>
      <c r="S40" s="21">
        <v>22.553289421512975</v>
      </c>
      <c r="T40" s="21">
        <v>22.068272444706245</v>
      </c>
      <c r="U40" s="21">
        <v>21.274608300840686</v>
      </c>
      <c r="V40" s="21">
        <v>20.194343216134786</v>
      </c>
      <c r="W40" s="21">
        <v>18.827477190588546</v>
      </c>
    </row>
    <row r="41" spans="1:24" hidden="1">
      <c r="A41" s="18">
        <v>2</v>
      </c>
      <c r="B41" s="21">
        <v>16.181930044370013</v>
      </c>
      <c r="C41" s="21">
        <v>16.622854568739768</v>
      </c>
      <c r="D41" s="21">
        <v>16.688993247395231</v>
      </c>
      <c r="E41" s="21">
        <v>16.314207401680939</v>
      </c>
      <c r="F41" s="21">
        <v>14.925295149916211</v>
      </c>
      <c r="G41" s="21">
        <v>13.933214970084263</v>
      </c>
      <c r="H41" s="21">
        <v>19.422725298487713</v>
      </c>
      <c r="I41" s="21">
        <v>19.95183472773142</v>
      </c>
      <c r="J41" s="21">
        <v>20.150250763697809</v>
      </c>
      <c r="K41" s="21">
        <v>20.017973406386883</v>
      </c>
      <c r="L41" s="21">
        <v>19.599095108235616</v>
      </c>
      <c r="M41" s="21">
        <v>18.893615869244009</v>
      </c>
      <c r="N41" s="21">
        <v>17.92358191563055</v>
      </c>
      <c r="O41" s="21">
        <v>16.71103947361372</v>
      </c>
      <c r="P41" s="21">
        <v>22.641474326386927</v>
      </c>
      <c r="Q41" s="21">
        <v>23.280814886723071</v>
      </c>
      <c r="R41" s="21">
        <v>23.501277148907949</v>
      </c>
      <c r="S41" s="21">
        <v>23.346953565378534</v>
      </c>
      <c r="T41" s="21">
        <v>22.861936588571805</v>
      </c>
      <c r="U41" s="21">
        <v>22.024179992269268</v>
      </c>
      <c r="V41" s="21">
        <v>20.899822455126394</v>
      </c>
      <c r="W41" s="21">
        <v>19.488863977143179</v>
      </c>
    </row>
    <row r="42" spans="1:24" hidden="1">
      <c r="A42" s="18">
        <v>3</v>
      </c>
      <c r="B42" s="21">
        <v>16.733085699832209</v>
      </c>
      <c r="C42" s="21">
        <v>17.19605645042045</v>
      </c>
      <c r="D42" s="21">
        <v>17.262195129075913</v>
      </c>
      <c r="E42" s="21">
        <v>16.887409283361624</v>
      </c>
      <c r="F42" s="21">
        <v>15.454404579159918</v>
      </c>
      <c r="G42" s="21">
        <v>14.418231946890993</v>
      </c>
      <c r="H42" s="21">
        <v>20.084112085042346</v>
      </c>
      <c r="I42" s="21">
        <v>20.635267740504542</v>
      </c>
      <c r="J42" s="21">
        <v>20.833683776470931</v>
      </c>
      <c r="K42" s="21">
        <v>20.701406419160005</v>
      </c>
      <c r="L42" s="21">
        <v>20.260481894790249</v>
      </c>
      <c r="M42" s="21">
        <v>19.532956429580153</v>
      </c>
      <c r="N42" s="21">
        <v>18.540876249748205</v>
      </c>
      <c r="O42" s="21">
        <v>17.284241355294402</v>
      </c>
      <c r="P42" s="21">
        <v>23.435138470252486</v>
      </c>
      <c r="Q42" s="21">
        <v>24.07447903058863</v>
      </c>
      <c r="R42" s="21">
        <v>24.316987518991997</v>
      </c>
      <c r="S42" s="21">
        <v>24.162663935462582</v>
      </c>
      <c r="T42" s="21">
        <v>23.633554506218875</v>
      </c>
      <c r="U42" s="21">
        <v>22.795797909916342</v>
      </c>
      <c r="V42" s="21">
        <v>21.62734792033649</v>
      </c>
      <c r="W42" s="21">
        <v>20.172296989916298</v>
      </c>
    </row>
    <row r="43" spans="1:24" hidden="1">
      <c r="A43" s="18">
        <v>4</v>
      </c>
      <c r="B43" s="21">
        <v>17.284241355294402</v>
      </c>
      <c r="C43" s="21">
        <v>17.769258332101135</v>
      </c>
      <c r="D43" s="21">
        <v>17.835397010756594</v>
      </c>
      <c r="E43" s="21">
        <v>17.460611165042305</v>
      </c>
      <c r="F43" s="21">
        <v>15.961467782185137</v>
      </c>
      <c r="G43" s="21">
        <v>14.881202697479235</v>
      </c>
      <c r="H43" s="21">
        <v>20.745498871596979</v>
      </c>
      <c r="I43" s="21">
        <v>21.340746979496149</v>
      </c>
      <c r="J43" s="21">
        <v>21.539163015462538</v>
      </c>
      <c r="K43" s="21">
        <v>21.406885658151612</v>
      </c>
      <c r="L43" s="21">
        <v>20.943914907563368</v>
      </c>
      <c r="M43" s="21">
        <v>20.194343216134786</v>
      </c>
      <c r="N43" s="21">
        <v>19.158170583865861</v>
      </c>
      <c r="O43" s="21">
        <v>17.857443236975083</v>
      </c>
      <c r="P43" s="21">
        <v>24.206756387899556</v>
      </c>
      <c r="Q43" s="21">
        <v>24.890189400672678</v>
      </c>
      <c r="R43" s="21">
        <v>25.132697889076042</v>
      </c>
      <c r="S43" s="21">
        <v>24.956328079328141</v>
      </c>
      <c r="T43" s="21">
        <v>24.427218650084434</v>
      </c>
      <c r="U43" s="21">
        <v>23.545369601344923</v>
      </c>
      <c r="V43" s="21">
        <v>22.354873385546586</v>
      </c>
      <c r="W43" s="21">
        <v>20.833683776470931</v>
      </c>
    </row>
    <row r="44" spans="1:24" hidden="1">
      <c r="A44" s="18">
        <v>5</v>
      </c>
      <c r="B44" s="21">
        <v>17.857443236975083</v>
      </c>
      <c r="C44" s="21">
        <v>18.342460213781813</v>
      </c>
      <c r="D44" s="21">
        <v>18.408598892437276</v>
      </c>
      <c r="E44" s="21">
        <v>18.011766820504498</v>
      </c>
      <c r="F44" s="21">
        <v>16.468530985210354</v>
      </c>
      <c r="G44" s="21">
        <v>15.366219674285967</v>
      </c>
      <c r="H44" s="21">
        <v>21.428931884370101</v>
      </c>
      <c r="I44" s="21">
        <v>22.024179992269268</v>
      </c>
      <c r="J44" s="21">
        <v>22.22259602823566</v>
      </c>
      <c r="K44" s="21">
        <v>22.090318670924734</v>
      </c>
      <c r="L44" s="21">
        <v>21.605301694118001</v>
      </c>
      <c r="M44" s="21">
        <v>20.833683776470931</v>
      </c>
      <c r="N44" s="21">
        <v>19.77546491798352</v>
      </c>
      <c r="O44" s="21">
        <v>18.452691344874253</v>
      </c>
      <c r="P44" s="21">
        <v>25.000420531765116</v>
      </c>
      <c r="Q44" s="21">
        <v>25.683853544538238</v>
      </c>
      <c r="R44" s="21">
        <v>25.926362032941604</v>
      </c>
      <c r="S44" s="21">
        <v>25.772038449412189</v>
      </c>
      <c r="T44" s="21">
        <v>25.220882793949993</v>
      </c>
      <c r="U44" s="21">
        <v>24.316987518991997</v>
      </c>
      <c r="V44" s="21">
        <v>23.060352624538194</v>
      </c>
      <c r="W44" s="21">
        <v>21.517116789244049</v>
      </c>
    </row>
    <row r="45" spans="1:24" hidden="1">
      <c r="A45" s="18">
        <v>6</v>
      </c>
      <c r="B45" s="21">
        <v>18.408598892437276</v>
      </c>
      <c r="C45" s="21">
        <v>18.915662095462494</v>
      </c>
      <c r="D45" s="21">
        <v>18.981800774117961</v>
      </c>
      <c r="E45" s="21">
        <v>18.584968702185179</v>
      </c>
      <c r="F45" s="21">
        <v>16.997640414454061</v>
      </c>
      <c r="G45" s="21">
        <v>15.851236651092698</v>
      </c>
      <c r="H45" s="21">
        <v>22.090318670924734</v>
      </c>
      <c r="I45" s="21">
        <v>22.70761300504239</v>
      </c>
      <c r="J45" s="21">
        <v>22.928075267227268</v>
      </c>
      <c r="K45" s="21">
        <v>22.773751683697853</v>
      </c>
      <c r="L45" s="21">
        <v>22.288734706891123</v>
      </c>
      <c r="M45" s="21">
        <v>21.495070563025564</v>
      </c>
      <c r="N45" s="21">
        <v>20.392759252101175</v>
      </c>
      <c r="O45" s="21">
        <v>19.025893226554935</v>
      </c>
      <c r="P45" s="21">
        <v>25.772038449412189</v>
      </c>
      <c r="Q45" s="21">
        <v>26.499563914622286</v>
      </c>
      <c r="R45" s="21">
        <v>26.742072403025649</v>
      </c>
      <c r="S45" s="21">
        <v>26.565702593277749</v>
      </c>
      <c r="T45" s="21">
        <v>26.014546937815552</v>
      </c>
      <c r="U45" s="21">
        <v>25.066559210420579</v>
      </c>
      <c r="V45" s="21">
        <v>23.78787808974829</v>
      </c>
      <c r="W45" s="21">
        <v>22.178503575798683</v>
      </c>
    </row>
    <row r="46" spans="1:24" hidden="1">
      <c r="A46" s="18">
        <v>7</v>
      </c>
      <c r="B46" s="21">
        <v>18.959754547899472</v>
      </c>
      <c r="C46" s="21">
        <v>19.488863977143179</v>
      </c>
      <c r="D46" s="21">
        <v>19.555002655798642</v>
      </c>
      <c r="E46" s="21">
        <v>19.136124357647372</v>
      </c>
      <c r="F46" s="21">
        <v>17.504703617479279</v>
      </c>
      <c r="G46" s="21">
        <v>16.336253627899428</v>
      </c>
      <c r="H46" s="21">
        <v>22.751705457479364</v>
      </c>
      <c r="I46" s="21">
        <v>23.391046017815512</v>
      </c>
      <c r="J46" s="21">
        <v>23.61150828000039</v>
      </c>
      <c r="K46" s="21">
        <v>23.47923092268946</v>
      </c>
      <c r="L46" s="21">
        <v>22.972167719664242</v>
      </c>
      <c r="M46" s="21">
        <v>22.134411123361708</v>
      </c>
      <c r="N46" s="21">
        <v>21.010053586218831</v>
      </c>
      <c r="O46" s="21">
        <v>19.599095108235616</v>
      </c>
      <c r="P46" s="21">
        <v>26.54365636705926</v>
      </c>
      <c r="Q46" s="21">
        <v>27.293228058487845</v>
      </c>
      <c r="R46" s="21">
        <v>27.557782773109697</v>
      </c>
      <c r="S46" s="21">
        <v>27.381412963361793</v>
      </c>
      <c r="T46" s="21">
        <v>26.786164855462626</v>
      </c>
      <c r="U46" s="21">
        <v>25.838177128067652</v>
      </c>
      <c r="V46" s="21">
        <v>24.515403554958386</v>
      </c>
      <c r="W46" s="21">
        <v>22.861936588571805</v>
      </c>
    </row>
    <row r="47" spans="1:24" hidden="1">
      <c r="A47" s="18">
        <v>8</v>
      </c>
      <c r="B47" s="21">
        <v>18.959754547899472</v>
      </c>
      <c r="C47" s="21">
        <v>20.062065858823861</v>
      </c>
      <c r="D47" s="21">
        <v>20.128204537479323</v>
      </c>
      <c r="E47" s="21">
        <v>19.709326239328053</v>
      </c>
      <c r="F47" s="21">
        <v>18.033813046722987</v>
      </c>
      <c r="G47" s="21">
        <v>16.799224378487672</v>
      </c>
      <c r="H47" s="21">
        <v>23.435138470252486</v>
      </c>
      <c r="I47" s="21">
        <v>24.07447903058863</v>
      </c>
      <c r="J47" s="21">
        <v>24.316987518991997</v>
      </c>
      <c r="K47" s="21">
        <v>24.162663935462582</v>
      </c>
      <c r="L47" s="21">
        <v>23.633554506218875</v>
      </c>
      <c r="M47" s="21">
        <v>22.795797909916342</v>
      </c>
      <c r="N47" s="21">
        <v>21.62734792033649</v>
      </c>
      <c r="O47" s="21">
        <v>20.172296989916298</v>
      </c>
      <c r="P47" s="21">
        <v>27.050719570084478</v>
      </c>
      <c r="Q47" s="21">
        <v>28.108938428571889</v>
      </c>
      <c r="R47" s="21">
        <v>28.373493143193745</v>
      </c>
      <c r="S47" s="21">
        <v>28.175077107227352</v>
      </c>
      <c r="T47" s="21">
        <v>27.579828999328186</v>
      </c>
      <c r="U47" s="21">
        <v>26.587748819496234</v>
      </c>
      <c r="V47" s="21">
        <v>25.242929020168482</v>
      </c>
      <c r="W47" s="21">
        <v>23.523323375126438</v>
      </c>
    </row>
    <row r="48" spans="1:24" hidden="1">
      <c r="A48" s="18">
        <v>9</v>
      </c>
      <c r="B48" s="21">
        <v>18.959754547899472</v>
      </c>
      <c r="C48" s="21">
        <v>20.635267740504542</v>
      </c>
      <c r="D48" s="21">
        <v>20.701406419160005</v>
      </c>
      <c r="E48" s="21">
        <v>20.260481894790249</v>
      </c>
      <c r="F48" s="21">
        <v>18.540876249748205</v>
      </c>
      <c r="G48" s="21">
        <v>17.284241355294402</v>
      </c>
      <c r="H48" s="21">
        <v>23.435138470252486</v>
      </c>
      <c r="I48" s="21">
        <v>24.779958269580238</v>
      </c>
      <c r="J48" s="21">
        <v>25.000420531765116</v>
      </c>
      <c r="K48" s="21">
        <v>24.846096948235701</v>
      </c>
      <c r="L48" s="21">
        <v>24.316987518991997</v>
      </c>
      <c r="M48" s="21">
        <v>23.435138470252486</v>
      </c>
      <c r="N48" s="21">
        <v>22.244642254454146</v>
      </c>
      <c r="O48" s="21">
        <v>20.745498871596979</v>
      </c>
      <c r="P48" s="21">
        <v>27.050719570084478</v>
      </c>
      <c r="Q48" s="21">
        <v>28.902602572437448</v>
      </c>
      <c r="R48" s="21">
        <v>29.189203513277789</v>
      </c>
      <c r="S48" s="21">
        <v>28.9907874773114</v>
      </c>
      <c r="T48" s="21">
        <v>28.373493143193745</v>
      </c>
      <c r="U48" s="21">
        <v>27.359366737143308</v>
      </c>
      <c r="V48" s="21">
        <v>25.94840825916009</v>
      </c>
      <c r="W48" s="21">
        <v>24.206756387899556</v>
      </c>
    </row>
    <row r="49" spans="1:23" hidden="1">
      <c r="A49" s="19" t="s">
        <v>60</v>
      </c>
      <c r="B49" s="72" t="s">
        <v>33</v>
      </c>
      <c r="C49" s="72"/>
      <c r="D49" s="72"/>
      <c r="E49" s="72"/>
      <c r="F49" s="72"/>
      <c r="G49" s="72"/>
      <c r="H49" s="72" t="s">
        <v>33</v>
      </c>
      <c r="I49" s="72"/>
      <c r="J49" s="72"/>
      <c r="K49" s="72"/>
      <c r="L49" s="72"/>
      <c r="M49" s="72"/>
      <c r="N49" s="72"/>
      <c r="O49" s="72"/>
      <c r="P49" s="72" t="s">
        <v>33</v>
      </c>
      <c r="Q49" s="72"/>
      <c r="R49" s="72"/>
      <c r="S49" s="72"/>
      <c r="T49" s="72"/>
      <c r="U49" s="72"/>
      <c r="V49" s="72"/>
      <c r="W49" s="72"/>
    </row>
    <row r="50" spans="1:23" hidden="1">
      <c r="A50" s="18">
        <v>1</v>
      </c>
      <c r="B50" s="22">
        <v>0.37478584571429185</v>
      </c>
      <c r="C50" s="24">
        <v>0.90389527495799804</v>
      </c>
      <c r="D50" s="24">
        <v>1.9400679072269227</v>
      </c>
      <c r="E50" s="21">
        <v>2.35894620537819</v>
      </c>
      <c r="F50" s="21">
        <v>2.8660094084034085</v>
      </c>
      <c r="G50" s="21">
        <v>2.9541943132773594</v>
      </c>
      <c r="H50" s="23">
        <v>0.52910942924370619</v>
      </c>
      <c r="I50" s="21">
        <v>1.1684499895798512</v>
      </c>
      <c r="J50" s="21">
        <v>1.8077905499159961</v>
      </c>
      <c r="K50" s="21">
        <v>2.4030386578151655</v>
      </c>
      <c r="L50" s="21">
        <v>2.8880556346218964</v>
      </c>
      <c r="M50" s="21">
        <v>3.262841480336188</v>
      </c>
      <c r="N50" s="21">
        <v>3.5053499687395533</v>
      </c>
      <c r="O50" s="21">
        <v>3.5935348736135047</v>
      </c>
      <c r="P50" s="23">
        <v>0.68343301277312052</v>
      </c>
      <c r="Q50" s="21">
        <v>1.4330047042017042</v>
      </c>
      <c r="R50" s="21">
        <v>2.1825763956302882</v>
      </c>
      <c r="S50" s="21">
        <v>2.8660094084034085</v>
      </c>
      <c r="T50" s="21">
        <v>3.4171650638656024</v>
      </c>
      <c r="U50" s="21">
        <v>3.8580895882353574</v>
      </c>
      <c r="V50" s="21">
        <v>4.1446905290756986</v>
      </c>
      <c r="W50" s="21">
        <v>4.2549216601681374</v>
      </c>
    </row>
    <row r="51" spans="1:23" hidden="1">
      <c r="A51" s="18">
        <v>2</v>
      </c>
      <c r="B51" s="23">
        <v>0.38360433620168699</v>
      </c>
      <c r="C51" s="24">
        <v>0.92594150117648577</v>
      </c>
      <c r="D51" s="24">
        <v>1.9621141334454104</v>
      </c>
      <c r="E51" s="21">
        <v>2.3809924315966779</v>
      </c>
      <c r="F51" s="21">
        <v>2.9101018608403839</v>
      </c>
      <c r="G51" s="21">
        <v>2.9762405394958473</v>
      </c>
      <c r="H51" s="23">
        <v>0.52910942924370619</v>
      </c>
      <c r="I51" s="21">
        <v>1.190496215798339</v>
      </c>
      <c r="J51" s="21">
        <v>1.8298367761344838</v>
      </c>
      <c r="K51" s="21">
        <v>2.4250848840336534</v>
      </c>
      <c r="L51" s="21">
        <v>2.9321480870588719</v>
      </c>
      <c r="M51" s="21">
        <v>3.3069339327731635</v>
      </c>
      <c r="N51" s="21">
        <v>3.5494424211765288</v>
      </c>
      <c r="O51" s="21">
        <v>3.6376273260504801</v>
      </c>
      <c r="P51" s="23">
        <v>0.70547923899160825</v>
      </c>
      <c r="Q51" s="21">
        <v>1.455050930420192</v>
      </c>
      <c r="R51" s="21">
        <v>2.2046226218487757</v>
      </c>
      <c r="S51" s="21">
        <v>2.8880556346218964</v>
      </c>
      <c r="T51" s="21">
        <v>3.4612575163025778</v>
      </c>
      <c r="U51" s="21">
        <v>3.9021820406723329</v>
      </c>
      <c r="V51" s="21">
        <v>4.1887829815126736</v>
      </c>
      <c r="W51" s="21">
        <v>4.2990141126051125</v>
      </c>
    </row>
    <row r="52" spans="1:23" hidden="1">
      <c r="A52" s="18">
        <v>3</v>
      </c>
      <c r="B52" s="23">
        <v>0.37478584571429185</v>
      </c>
      <c r="C52" s="23">
        <v>0.92594150117648577</v>
      </c>
      <c r="D52" s="24">
        <v>1.9621141334454104</v>
      </c>
      <c r="E52" s="21">
        <v>2.4030386578151655</v>
      </c>
      <c r="F52" s="21">
        <v>2.9321480870588719</v>
      </c>
      <c r="G52" s="21">
        <v>2.9982867657143348</v>
      </c>
      <c r="H52" s="23">
        <v>0.52910942924370619</v>
      </c>
      <c r="I52" s="21">
        <v>1.190496215798339</v>
      </c>
      <c r="J52" s="21">
        <v>1.8518830023529715</v>
      </c>
      <c r="K52" s="21">
        <v>2.4471311102521409</v>
      </c>
      <c r="L52" s="21">
        <v>2.9541943132773594</v>
      </c>
      <c r="M52" s="21">
        <v>3.3289801589916515</v>
      </c>
      <c r="N52" s="21">
        <v>3.5714886473950167</v>
      </c>
      <c r="O52" s="21">
        <v>3.6596735522689676</v>
      </c>
      <c r="P52" s="23">
        <v>0.70547923899160825</v>
      </c>
      <c r="Q52" s="21">
        <v>1.4770971566386797</v>
      </c>
      <c r="R52" s="21">
        <v>2.2266688480672636</v>
      </c>
      <c r="S52" s="21">
        <v>2.9101018608403839</v>
      </c>
      <c r="T52" s="21">
        <v>3.4833037425210658</v>
      </c>
      <c r="U52" s="21">
        <v>3.9462744931093083</v>
      </c>
      <c r="V52" s="21">
        <v>4.2328754339496495</v>
      </c>
      <c r="W52" s="21">
        <v>4.3210603388236004</v>
      </c>
    </row>
    <row r="53" spans="1:23" hidden="1">
      <c r="A53" s="18">
        <v>4</v>
      </c>
      <c r="B53" s="23">
        <v>0.35273961949580412</v>
      </c>
      <c r="C53" s="23">
        <v>0.90389527495799804</v>
      </c>
      <c r="D53" s="24">
        <v>1.9621141334454104</v>
      </c>
      <c r="E53" s="21">
        <v>2.3809924315966779</v>
      </c>
      <c r="F53" s="21">
        <v>2.9101018608403839</v>
      </c>
      <c r="G53" s="21">
        <v>2.9762405394958473</v>
      </c>
      <c r="H53" s="23">
        <v>0.52910942924370619</v>
      </c>
      <c r="I53" s="23">
        <v>1.1684499895798512</v>
      </c>
      <c r="J53" s="21">
        <v>1.8298367761344838</v>
      </c>
      <c r="K53" s="21">
        <v>2.4250848840336534</v>
      </c>
      <c r="L53" s="21">
        <v>2.9321480870588719</v>
      </c>
      <c r="M53" s="21">
        <v>3.3289801589916515</v>
      </c>
      <c r="N53" s="21">
        <v>3.5714886473950167</v>
      </c>
      <c r="O53" s="21">
        <v>3.6596735522689676</v>
      </c>
      <c r="P53" s="23">
        <v>0.68343301277312052</v>
      </c>
      <c r="Q53" s="23">
        <v>1.455050930420192</v>
      </c>
      <c r="R53" s="21">
        <v>2.2266688480672636</v>
      </c>
      <c r="S53" s="21">
        <v>2.9101018608403839</v>
      </c>
      <c r="T53" s="21">
        <v>3.5053499687395533</v>
      </c>
      <c r="U53" s="21">
        <v>3.9462744931093083</v>
      </c>
      <c r="V53" s="21">
        <v>4.2328754339496495</v>
      </c>
      <c r="W53" s="21">
        <v>4.3431065650420884</v>
      </c>
    </row>
    <row r="54" spans="1:23" hidden="1">
      <c r="A54" s="18">
        <v>5</v>
      </c>
      <c r="B54" s="23">
        <v>0.28660094084034082</v>
      </c>
      <c r="C54" s="23">
        <v>0.83775659630253474</v>
      </c>
      <c r="D54" s="24">
        <v>1.8959754547899472</v>
      </c>
      <c r="E54" s="21">
        <v>2.3148537529412145</v>
      </c>
      <c r="F54" s="21">
        <v>2.8439631821849205</v>
      </c>
      <c r="G54" s="21">
        <v>2.9321480870588719</v>
      </c>
      <c r="H54" s="23">
        <v>0.46297075058824289</v>
      </c>
      <c r="I54" s="23">
        <v>1.1243575371428756</v>
      </c>
      <c r="J54" s="21">
        <v>1.7857443236975084</v>
      </c>
      <c r="K54" s="21">
        <v>2.3809924315966779</v>
      </c>
      <c r="L54" s="21">
        <v>2.8880556346218964</v>
      </c>
      <c r="M54" s="21">
        <v>3.284887706554676</v>
      </c>
      <c r="N54" s="21">
        <v>3.5273961949580412</v>
      </c>
      <c r="O54" s="21">
        <v>3.6155810998319922</v>
      </c>
      <c r="P54" s="23">
        <v>0.63934056033614495</v>
      </c>
      <c r="Q54" s="23">
        <v>1.4109584779832165</v>
      </c>
      <c r="R54" s="21">
        <v>2.1825763956302882</v>
      </c>
      <c r="S54" s="21">
        <v>2.8660094084034085</v>
      </c>
      <c r="T54" s="21">
        <v>3.4612575163025778</v>
      </c>
      <c r="U54" s="21">
        <v>3.9021820406723329</v>
      </c>
      <c r="V54" s="21">
        <v>4.1887829815126736</v>
      </c>
      <c r="W54" s="21">
        <v>4.2990141126051125</v>
      </c>
    </row>
    <row r="55" spans="1:23" hidden="1">
      <c r="A55" s="18">
        <v>6</v>
      </c>
      <c r="B55" s="23">
        <v>0.17636980974790206</v>
      </c>
      <c r="C55" s="23">
        <v>0.70547923899160825</v>
      </c>
      <c r="D55" s="24">
        <v>1.7636980974790206</v>
      </c>
      <c r="E55" s="21">
        <v>2.1825763956302882</v>
      </c>
      <c r="F55" s="21">
        <v>2.7116858248739941</v>
      </c>
      <c r="G55" s="21">
        <v>2.7778245035294575</v>
      </c>
      <c r="H55" s="23">
        <v>0.35273961949580412</v>
      </c>
      <c r="I55" s="23">
        <v>1.0141264060504369</v>
      </c>
      <c r="J55" s="21">
        <v>1.6534669663865817</v>
      </c>
      <c r="K55" s="21">
        <v>2.2707613005042391</v>
      </c>
      <c r="L55" s="21">
        <v>2.7778245035294575</v>
      </c>
      <c r="M55" s="21">
        <v>3.1526103492437492</v>
      </c>
      <c r="N55" s="21">
        <v>3.3951188376471144</v>
      </c>
      <c r="O55" s="21">
        <v>3.4833037425210658</v>
      </c>
      <c r="P55" s="23">
        <v>0.55115565546219392</v>
      </c>
      <c r="Q55" s="23">
        <v>1.3007273468907776</v>
      </c>
      <c r="R55" s="21">
        <v>2.0723452645378493</v>
      </c>
      <c r="S55" s="21">
        <v>2.7557782773109696</v>
      </c>
      <c r="T55" s="21">
        <v>3.351026385210139</v>
      </c>
      <c r="U55" s="21">
        <v>3.7919509095798944</v>
      </c>
      <c r="V55" s="21">
        <v>4.0785518504202347</v>
      </c>
      <c r="W55" s="21">
        <v>4.1667367552941865</v>
      </c>
    </row>
    <row r="56" spans="1:23" hidden="1">
      <c r="A56" s="18">
        <v>7</v>
      </c>
      <c r="B56" s="23">
        <v>0</v>
      </c>
      <c r="C56" s="23">
        <v>0.48501697680673067</v>
      </c>
      <c r="D56" s="23">
        <v>1.5211896090756551</v>
      </c>
      <c r="E56" s="21">
        <v>1.9400679072269227</v>
      </c>
      <c r="F56" s="21">
        <v>2.4471311102521409</v>
      </c>
      <c r="G56" s="21">
        <v>2.5132697889076043</v>
      </c>
      <c r="H56" s="23">
        <v>0.1543235835294143</v>
      </c>
      <c r="I56" s="23">
        <v>0.79366414386555928</v>
      </c>
      <c r="J56" s="23">
        <v>1.455050930420192</v>
      </c>
      <c r="K56" s="21">
        <v>2.0282528121008738</v>
      </c>
      <c r="L56" s="21">
        <v>2.5353160151260923</v>
      </c>
      <c r="M56" s="21">
        <v>2.9101018608403839</v>
      </c>
      <c r="N56" s="21">
        <v>3.1526103492437492</v>
      </c>
      <c r="O56" s="21">
        <v>3.2496137446050954</v>
      </c>
      <c r="P56" s="23">
        <v>0.37478584571429185</v>
      </c>
      <c r="Q56" s="23">
        <v>1.1023113109243878</v>
      </c>
      <c r="R56" s="23">
        <v>1.8518830023529715</v>
      </c>
      <c r="S56" s="21">
        <v>2.5573622413445798</v>
      </c>
      <c r="T56" s="21">
        <v>3.1305641230252617</v>
      </c>
      <c r="U56" s="21">
        <v>3.5714886473950167</v>
      </c>
      <c r="V56" s="21">
        <v>3.8580895882353574</v>
      </c>
      <c r="W56" s="21">
        <v>3.9462744931093083</v>
      </c>
    </row>
    <row r="57" spans="1:23" hidden="1">
      <c r="A57" s="18">
        <v>8</v>
      </c>
      <c r="B57" s="23">
        <v>0</v>
      </c>
      <c r="C57" s="23">
        <v>8.8184904873951031E-2</v>
      </c>
      <c r="D57" s="23">
        <v>1.1243575371428756</v>
      </c>
      <c r="E57" s="23">
        <v>1.5211896090756551</v>
      </c>
      <c r="F57" s="23">
        <v>2.0282528121008738</v>
      </c>
      <c r="G57" s="21">
        <v>2.0723452645378493</v>
      </c>
      <c r="H57" s="23">
        <v>0</v>
      </c>
      <c r="I57" s="23">
        <v>0.44092452436975516</v>
      </c>
      <c r="J57" s="23">
        <v>1.0802650847059001</v>
      </c>
      <c r="K57" s="23">
        <v>1.6534669663865817</v>
      </c>
      <c r="L57" s="23">
        <v>2.1605301694118002</v>
      </c>
      <c r="M57" s="21">
        <v>2.5353160151260923</v>
      </c>
      <c r="N57" s="21">
        <v>2.7557782773109696</v>
      </c>
      <c r="O57" s="21">
        <v>2.821916955966433</v>
      </c>
      <c r="P57" s="23">
        <v>0</v>
      </c>
      <c r="Q57" s="23">
        <v>0.79366414386555928</v>
      </c>
      <c r="R57" s="23">
        <v>1.5211896090756551</v>
      </c>
      <c r="S57" s="23">
        <v>2.2046226218487757</v>
      </c>
      <c r="T57" s="21">
        <v>2.7778245035294575</v>
      </c>
      <c r="U57" s="21">
        <v>3.1967028016807246</v>
      </c>
      <c r="V57" s="21">
        <v>3.4833037425210658</v>
      </c>
      <c r="W57" s="21">
        <v>3.5273961949580412</v>
      </c>
    </row>
    <row r="58" spans="1:23" hidden="1">
      <c r="A58" s="18">
        <v>9</v>
      </c>
      <c r="B58" s="23">
        <v>0</v>
      </c>
      <c r="C58" s="23">
        <v>0</v>
      </c>
      <c r="D58" s="23">
        <v>0.46297075058824289</v>
      </c>
      <c r="E58" s="23">
        <v>0.85980282252102258</v>
      </c>
      <c r="F58" s="23">
        <v>1.3227735731092654</v>
      </c>
      <c r="G58" s="23">
        <v>1.3448197993277531</v>
      </c>
      <c r="H58" s="23">
        <v>0</v>
      </c>
      <c r="I58" s="23">
        <v>0</v>
      </c>
      <c r="J58" s="23">
        <v>0.50706320302521846</v>
      </c>
      <c r="K58" s="23">
        <v>1.0802650847059001</v>
      </c>
      <c r="L58" s="23">
        <v>1.5652820615126308</v>
      </c>
      <c r="M58" s="23">
        <v>1.918021681008435</v>
      </c>
      <c r="N58" s="23">
        <v>2.1164377169748247</v>
      </c>
      <c r="O58" s="23">
        <v>2.1605301694118002</v>
      </c>
      <c r="P58" s="23">
        <v>0</v>
      </c>
      <c r="Q58" s="23">
        <v>0.26455471462185309</v>
      </c>
      <c r="R58" s="23">
        <v>0.99208017983194907</v>
      </c>
      <c r="S58" s="23">
        <v>1.6534669663865817</v>
      </c>
      <c r="T58" s="23">
        <v>2.2046226218487757</v>
      </c>
      <c r="U58" s="23">
        <v>2.6455471462185307</v>
      </c>
      <c r="V58" s="21">
        <v>2.8880556346218964</v>
      </c>
      <c r="W58" s="21">
        <v>2.9541943132773594</v>
      </c>
    </row>
    <row r="59" spans="1:23" hidden="1">
      <c r="A59" s="19" t="s">
        <v>60</v>
      </c>
      <c r="B59" s="72" t="s">
        <v>61</v>
      </c>
      <c r="C59" s="72"/>
      <c r="D59" s="72"/>
      <c r="E59" s="72"/>
      <c r="F59" s="72"/>
      <c r="G59" s="72"/>
      <c r="H59" s="72" t="s">
        <v>61</v>
      </c>
      <c r="I59" s="72"/>
      <c r="J59" s="72"/>
      <c r="K59" s="72"/>
      <c r="L59" s="72"/>
      <c r="M59" s="72"/>
      <c r="N59" s="72"/>
      <c r="O59" s="72"/>
      <c r="P59" s="72" t="s">
        <v>61</v>
      </c>
      <c r="Q59" s="72"/>
      <c r="R59" s="72"/>
      <c r="S59" s="72"/>
      <c r="T59" s="72"/>
      <c r="U59" s="72"/>
      <c r="V59" s="72"/>
      <c r="W59" s="72"/>
    </row>
    <row r="60" spans="1:23" hidden="1">
      <c r="A60" s="18">
        <v>1</v>
      </c>
      <c r="B60" s="22" t="s">
        <v>62</v>
      </c>
      <c r="C60" s="24" t="s">
        <v>63</v>
      </c>
      <c r="D60" s="24" t="s">
        <v>63</v>
      </c>
      <c r="E60" s="24" t="s">
        <v>63</v>
      </c>
      <c r="F60" s="24" t="s">
        <v>63</v>
      </c>
      <c r="G60" s="24" t="s">
        <v>63</v>
      </c>
      <c r="H60" s="22" t="s">
        <v>62</v>
      </c>
      <c r="I60" s="24" t="s">
        <v>63</v>
      </c>
      <c r="J60" s="24" t="s">
        <v>63</v>
      </c>
      <c r="K60" s="24" t="s">
        <v>63</v>
      </c>
      <c r="L60" s="24" t="s">
        <v>63</v>
      </c>
      <c r="M60" s="24" t="s">
        <v>63</v>
      </c>
      <c r="N60" s="24" t="s">
        <v>63</v>
      </c>
      <c r="O60" s="24" t="s">
        <v>63</v>
      </c>
      <c r="P60" s="22" t="s">
        <v>62</v>
      </c>
      <c r="Q60" s="24" t="s">
        <v>63</v>
      </c>
      <c r="R60" s="24" t="s">
        <v>63</v>
      </c>
      <c r="S60" s="24" t="s">
        <v>63</v>
      </c>
      <c r="T60" s="24" t="s">
        <v>63</v>
      </c>
      <c r="U60" s="24" t="s">
        <v>63</v>
      </c>
      <c r="V60" s="24" t="s">
        <v>63</v>
      </c>
      <c r="W60" s="24" t="s">
        <v>63</v>
      </c>
    </row>
    <row r="61" spans="1:23" hidden="1">
      <c r="A61" s="18">
        <v>2</v>
      </c>
      <c r="B61" s="22" t="s">
        <v>62</v>
      </c>
      <c r="C61" s="24" t="s">
        <v>63</v>
      </c>
      <c r="D61" s="24" t="s">
        <v>63</v>
      </c>
      <c r="E61" s="24" t="s">
        <v>63</v>
      </c>
      <c r="F61" s="24" t="s">
        <v>63</v>
      </c>
      <c r="G61" s="24" t="s">
        <v>63</v>
      </c>
      <c r="H61" s="22" t="s">
        <v>62</v>
      </c>
      <c r="I61" s="24" t="s">
        <v>63</v>
      </c>
      <c r="J61" s="24" t="s">
        <v>63</v>
      </c>
      <c r="K61" s="24" t="s">
        <v>63</v>
      </c>
      <c r="L61" s="24" t="s">
        <v>63</v>
      </c>
      <c r="M61" s="24" t="s">
        <v>63</v>
      </c>
      <c r="N61" s="24" t="s">
        <v>63</v>
      </c>
      <c r="O61" s="24" t="s">
        <v>63</v>
      </c>
      <c r="P61" s="22" t="s">
        <v>62</v>
      </c>
      <c r="Q61" s="24" t="s">
        <v>63</v>
      </c>
      <c r="R61" s="24" t="s">
        <v>63</v>
      </c>
      <c r="S61" s="24" t="s">
        <v>63</v>
      </c>
      <c r="T61" s="24" t="s">
        <v>63</v>
      </c>
      <c r="U61" s="24" t="s">
        <v>63</v>
      </c>
      <c r="V61" s="24" t="s">
        <v>63</v>
      </c>
      <c r="W61" s="24" t="s">
        <v>63</v>
      </c>
    </row>
    <row r="62" spans="1:23" hidden="1">
      <c r="A62" s="18">
        <v>3</v>
      </c>
      <c r="B62" s="22" t="s">
        <v>62</v>
      </c>
      <c r="C62" s="22" t="s">
        <v>62</v>
      </c>
      <c r="D62" s="24" t="s">
        <v>63</v>
      </c>
      <c r="E62" s="24" t="s">
        <v>63</v>
      </c>
      <c r="F62" s="24" t="s">
        <v>63</v>
      </c>
      <c r="G62" s="24" t="s">
        <v>63</v>
      </c>
      <c r="H62" s="22" t="s">
        <v>62</v>
      </c>
      <c r="I62" s="24" t="s">
        <v>63</v>
      </c>
      <c r="J62" s="24" t="s">
        <v>63</v>
      </c>
      <c r="K62" s="24" t="s">
        <v>63</v>
      </c>
      <c r="L62" s="24" t="s">
        <v>63</v>
      </c>
      <c r="M62" s="24" t="s">
        <v>63</v>
      </c>
      <c r="N62" s="24" t="s">
        <v>63</v>
      </c>
      <c r="O62" s="24" t="s">
        <v>63</v>
      </c>
      <c r="P62" s="22" t="s">
        <v>62</v>
      </c>
      <c r="Q62" s="24" t="s">
        <v>63</v>
      </c>
      <c r="R62" s="24" t="s">
        <v>63</v>
      </c>
      <c r="S62" s="24" t="s">
        <v>63</v>
      </c>
      <c r="T62" s="24" t="s">
        <v>63</v>
      </c>
      <c r="U62" s="24" t="s">
        <v>63</v>
      </c>
      <c r="V62" s="24" t="s">
        <v>63</v>
      </c>
      <c r="W62" s="24" t="s">
        <v>63</v>
      </c>
    </row>
    <row r="63" spans="1:23" hidden="1">
      <c r="A63" s="18">
        <v>4</v>
      </c>
      <c r="B63" s="22" t="s">
        <v>62</v>
      </c>
      <c r="C63" s="22" t="s">
        <v>62</v>
      </c>
      <c r="D63" s="24" t="s">
        <v>63</v>
      </c>
      <c r="E63" s="24" t="s">
        <v>63</v>
      </c>
      <c r="F63" s="24" t="s">
        <v>63</v>
      </c>
      <c r="G63" s="24" t="s">
        <v>63</v>
      </c>
      <c r="H63" s="22" t="s">
        <v>62</v>
      </c>
      <c r="I63" s="22" t="s">
        <v>62</v>
      </c>
      <c r="J63" s="24" t="s">
        <v>63</v>
      </c>
      <c r="K63" s="24" t="s">
        <v>63</v>
      </c>
      <c r="L63" s="24" t="s">
        <v>63</v>
      </c>
      <c r="M63" s="24" t="s">
        <v>63</v>
      </c>
      <c r="N63" s="24" t="s">
        <v>63</v>
      </c>
      <c r="O63" s="24" t="s">
        <v>63</v>
      </c>
      <c r="P63" s="22" t="s">
        <v>62</v>
      </c>
      <c r="Q63" s="22" t="s">
        <v>62</v>
      </c>
      <c r="R63" s="24" t="s">
        <v>63</v>
      </c>
      <c r="S63" s="24" t="s">
        <v>63</v>
      </c>
      <c r="T63" s="24" t="s">
        <v>63</v>
      </c>
      <c r="U63" s="24" t="s">
        <v>63</v>
      </c>
      <c r="V63" s="24" t="s">
        <v>63</v>
      </c>
      <c r="W63" s="24" t="s">
        <v>63</v>
      </c>
    </row>
    <row r="64" spans="1:23" hidden="1">
      <c r="A64" s="18">
        <v>5</v>
      </c>
      <c r="B64" s="22" t="s">
        <v>62</v>
      </c>
      <c r="C64" s="22" t="s">
        <v>62</v>
      </c>
      <c r="D64" s="24" t="s">
        <v>63</v>
      </c>
      <c r="E64" s="24" t="s">
        <v>63</v>
      </c>
      <c r="F64" s="24" t="s">
        <v>63</v>
      </c>
      <c r="G64" s="24" t="s">
        <v>63</v>
      </c>
      <c r="H64" s="22" t="s">
        <v>62</v>
      </c>
      <c r="I64" s="22" t="s">
        <v>62</v>
      </c>
      <c r="J64" s="24" t="s">
        <v>63</v>
      </c>
      <c r="K64" s="24" t="s">
        <v>63</v>
      </c>
      <c r="L64" s="24" t="s">
        <v>63</v>
      </c>
      <c r="M64" s="24" t="s">
        <v>63</v>
      </c>
      <c r="N64" s="24" t="s">
        <v>63</v>
      </c>
      <c r="O64" s="24" t="s">
        <v>63</v>
      </c>
      <c r="P64" s="22" t="s">
        <v>62</v>
      </c>
      <c r="Q64" s="22" t="s">
        <v>62</v>
      </c>
      <c r="R64" s="24" t="s">
        <v>63</v>
      </c>
      <c r="S64" s="24" t="s">
        <v>63</v>
      </c>
      <c r="T64" s="24" t="s">
        <v>63</v>
      </c>
      <c r="U64" s="24" t="s">
        <v>63</v>
      </c>
      <c r="V64" s="24" t="s">
        <v>63</v>
      </c>
      <c r="W64" s="24" t="s">
        <v>63</v>
      </c>
    </row>
    <row r="65" spans="1:23" hidden="1">
      <c r="A65" s="18">
        <v>6</v>
      </c>
      <c r="B65" s="22" t="s">
        <v>62</v>
      </c>
      <c r="C65" s="22" t="s">
        <v>62</v>
      </c>
      <c r="D65" s="24" t="s">
        <v>63</v>
      </c>
      <c r="E65" s="24" t="s">
        <v>63</v>
      </c>
      <c r="F65" s="24" t="s">
        <v>63</v>
      </c>
      <c r="G65" s="24" t="s">
        <v>63</v>
      </c>
      <c r="H65" s="22" t="s">
        <v>62</v>
      </c>
      <c r="I65" s="22" t="s">
        <v>62</v>
      </c>
      <c r="J65" s="24" t="s">
        <v>63</v>
      </c>
      <c r="K65" s="24" t="s">
        <v>63</v>
      </c>
      <c r="L65" s="24" t="s">
        <v>63</v>
      </c>
      <c r="M65" s="24" t="s">
        <v>63</v>
      </c>
      <c r="N65" s="24" t="s">
        <v>63</v>
      </c>
      <c r="O65" s="24" t="s">
        <v>63</v>
      </c>
      <c r="P65" s="22" t="s">
        <v>62</v>
      </c>
      <c r="Q65" s="22" t="s">
        <v>62</v>
      </c>
      <c r="R65" s="24" t="s">
        <v>63</v>
      </c>
      <c r="S65" s="24" t="s">
        <v>63</v>
      </c>
      <c r="T65" s="24" t="s">
        <v>63</v>
      </c>
      <c r="U65" s="24" t="s">
        <v>63</v>
      </c>
      <c r="V65" s="24" t="s">
        <v>63</v>
      </c>
      <c r="W65" s="24" t="s">
        <v>63</v>
      </c>
    </row>
    <row r="66" spans="1:23" hidden="1">
      <c r="A66" s="18">
        <v>7</v>
      </c>
      <c r="B66" s="22" t="s">
        <v>62</v>
      </c>
      <c r="C66" s="22" t="s">
        <v>62</v>
      </c>
      <c r="D66" s="22" t="s">
        <v>62</v>
      </c>
      <c r="E66" s="24" t="s">
        <v>63</v>
      </c>
      <c r="F66" s="24" t="s">
        <v>63</v>
      </c>
      <c r="G66" s="24" t="s">
        <v>63</v>
      </c>
      <c r="H66" s="22" t="s">
        <v>62</v>
      </c>
      <c r="I66" s="22" t="s">
        <v>62</v>
      </c>
      <c r="J66" s="22" t="s">
        <v>62</v>
      </c>
      <c r="K66" s="24" t="s">
        <v>63</v>
      </c>
      <c r="L66" s="24" t="s">
        <v>63</v>
      </c>
      <c r="M66" s="24" t="s">
        <v>63</v>
      </c>
      <c r="N66" s="24" t="s">
        <v>63</v>
      </c>
      <c r="O66" s="24" t="s">
        <v>63</v>
      </c>
      <c r="P66" s="22" t="s">
        <v>62</v>
      </c>
      <c r="Q66" s="22" t="s">
        <v>62</v>
      </c>
      <c r="R66" s="22" t="s">
        <v>62</v>
      </c>
      <c r="S66" s="24" t="s">
        <v>63</v>
      </c>
      <c r="T66" s="24" t="s">
        <v>63</v>
      </c>
      <c r="U66" s="24" t="s">
        <v>63</v>
      </c>
      <c r="V66" s="24" t="s">
        <v>63</v>
      </c>
      <c r="W66" s="24" t="s">
        <v>63</v>
      </c>
    </row>
    <row r="67" spans="1:23" hidden="1">
      <c r="A67" s="18">
        <v>8</v>
      </c>
      <c r="B67" s="22" t="s">
        <v>62</v>
      </c>
      <c r="C67" s="22" t="s">
        <v>62</v>
      </c>
      <c r="D67" s="22" t="s">
        <v>62</v>
      </c>
      <c r="E67" s="22" t="s">
        <v>62</v>
      </c>
      <c r="F67" s="22" t="s">
        <v>62</v>
      </c>
      <c r="G67" s="24" t="s">
        <v>63</v>
      </c>
      <c r="H67" s="22" t="s">
        <v>62</v>
      </c>
      <c r="I67" s="22" t="s">
        <v>62</v>
      </c>
      <c r="J67" s="22" t="s">
        <v>62</v>
      </c>
      <c r="K67" s="22" t="s">
        <v>62</v>
      </c>
      <c r="L67" s="22" t="s">
        <v>62</v>
      </c>
      <c r="M67" s="24" t="s">
        <v>63</v>
      </c>
      <c r="N67" s="24" t="s">
        <v>63</v>
      </c>
      <c r="O67" s="24" t="s">
        <v>63</v>
      </c>
      <c r="P67" s="22" t="s">
        <v>62</v>
      </c>
      <c r="Q67" s="22" t="s">
        <v>62</v>
      </c>
      <c r="R67" s="22" t="s">
        <v>62</v>
      </c>
      <c r="S67" s="22" t="s">
        <v>62</v>
      </c>
      <c r="T67" s="24" t="s">
        <v>63</v>
      </c>
      <c r="U67" s="24" t="s">
        <v>63</v>
      </c>
      <c r="V67" s="24" t="s">
        <v>63</v>
      </c>
      <c r="W67" s="24" t="s">
        <v>63</v>
      </c>
    </row>
    <row r="68" spans="1:23" hidden="1">
      <c r="A68" s="18">
        <v>9</v>
      </c>
      <c r="B68" s="22" t="s">
        <v>62</v>
      </c>
      <c r="C68" s="22" t="s">
        <v>62</v>
      </c>
      <c r="D68" s="22" t="s">
        <v>62</v>
      </c>
      <c r="E68" s="22" t="s">
        <v>62</v>
      </c>
      <c r="F68" s="22" t="s">
        <v>62</v>
      </c>
      <c r="G68" s="22" t="s">
        <v>62</v>
      </c>
      <c r="H68" s="22" t="s">
        <v>62</v>
      </c>
      <c r="I68" s="22" t="s">
        <v>62</v>
      </c>
      <c r="J68" s="22" t="s">
        <v>62</v>
      </c>
      <c r="K68" s="22" t="s">
        <v>62</v>
      </c>
      <c r="L68" s="22" t="s">
        <v>62</v>
      </c>
      <c r="M68" s="22" t="s">
        <v>62</v>
      </c>
      <c r="N68" s="22" t="s">
        <v>62</v>
      </c>
      <c r="O68" s="22" t="s">
        <v>62</v>
      </c>
      <c r="P68" s="22" t="s">
        <v>62</v>
      </c>
      <c r="Q68" s="22" t="s">
        <v>62</v>
      </c>
      <c r="R68" s="22" t="s">
        <v>62</v>
      </c>
      <c r="S68" s="22" t="s">
        <v>62</v>
      </c>
      <c r="T68" s="22" t="s">
        <v>62</v>
      </c>
      <c r="U68" s="22" t="s">
        <v>62</v>
      </c>
      <c r="V68" s="24" t="s">
        <v>63</v>
      </c>
      <c r="W68" s="24" t="s">
        <v>63</v>
      </c>
    </row>
    <row r="69" spans="1:23" hidden="1">
      <c r="A69" s="19" t="s">
        <v>60</v>
      </c>
      <c r="B69" s="72" t="s">
        <v>25</v>
      </c>
      <c r="C69" s="72"/>
      <c r="D69" s="72"/>
      <c r="E69" s="72"/>
      <c r="F69" s="72"/>
      <c r="G69" s="72"/>
      <c r="H69" s="72" t="s">
        <v>25</v>
      </c>
      <c r="I69" s="72"/>
      <c r="J69" s="72"/>
      <c r="K69" s="72"/>
      <c r="L69" s="72"/>
      <c r="M69" s="72"/>
      <c r="N69" s="72"/>
      <c r="O69" s="72"/>
      <c r="P69" s="72" t="s">
        <v>25</v>
      </c>
      <c r="Q69" s="72"/>
      <c r="R69" s="72"/>
      <c r="S69" s="72"/>
      <c r="T69" s="72"/>
      <c r="U69" s="72"/>
      <c r="V69" s="72"/>
      <c r="W69" s="72"/>
    </row>
    <row r="70" spans="1:23" hidden="1">
      <c r="A70" s="18">
        <v>1</v>
      </c>
      <c r="B70" s="25">
        <v>6.96</v>
      </c>
      <c r="C70" s="21">
        <v>8.17</v>
      </c>
      <c r="D70" s="21">
        <v>10.6</v>
      </c>
      <c r="E70" s="21">
        <v>11.88</v>
      </c>
      <c r="F70" s="21">
        <v>14.3</v>
      </c>
      <c r="G70" s="21">
        <v>15.5</v>
      </c>
      <c r="H70" s="21">
        <v>6.88</v>
      </c>
      <c r="I70" s="21">
        <v>8.06</v>
      </c>
      <c r="J70" s="21">
        <v>9.3000000000000007</v>
      </c>
      <c r="K70" s="21">
        <v>10.5</v>
      </c>
      <c r="L70" s="21">
        <v>11.69</v>
      </c>
      <c r="M70" s="21">
        <v>12.88</v>
      </c>
      <c r="N70" s="21">
        <v>14.1</v>
      </c>
      <c r="O70" s="21">
        <v>15.3</v>
      </c>
      <c r="P70" s="21">
        <v>6.8</v>
      </c>
      <c r="Q70" s="21">
        <v>7.96</v>
      </c>
      <c r="R70" s="21">
        <v>9.1999999999999993</v>
      </c>
      <c r="S70" s="21">
        <v>10.3</v>
      </c>
      <c r="T70" s="21">
        <v>11.52</v>
      </c>
      <c r="U70" s="21">
        <v>12.69</v>
      </c>
      <c r="V70" s="21">
        <v>13.9</v>
      </c>
      <c r="W70" s="21">
        <v>15</v>
      </c>
    </row>
    <row r="71" spans="1:23" hidden="1">
      <c r="A71" s="18">
        <v>2</v>
      </c>
      <c r="B71" s="21">
        <v>6.94</v>
      </c>
      <c r="C71" s="21">
        <v>8.11</v>
      </c>
      <c r="D71" s="21">
        <v>10.5</v>
      </c>
      <c r="E71" s="21">
        <v>11.73</v>
      </c>
      <c r="F71" s="21">
        <v>14.1</v>
      </c>
      <c r="G71" s="21">
        <v>15.3</v>
      </c>
      <c r="H71" s="21">
        <v>6.85</v>
      </c>
      <c r="I71" s="21">
        <v>8</v>
      </c>
      <c r="J71" s="21">
        <v>9.1999999999999993</v>
      </c>
      <c r="K71" s="21">
        <v>10.4</v>
      </c>
      <c r="L71" s="21">
        <v>11.54</v>
      </c>
      <c r="M71" s="21">
        <v>12.7</v>
      </c>
      <c r="N71" s="21">
        <v>13.9</v>
      </c>
      <c r="O71" s="21">
        <v>15</v>
      </c>
      <c r="P71" s="21">
        <v>6.77</v>
      </c>
      <c r="Q71" s="21">
        <v>7.9</v>
      </c>
      <c r="R71" s="21">
        <v>9.1</v>
      </c>
      <c r="S71" s="21">
        <v>10.199999999999999</v>
      </c>
      <c r="T71" s="21">
        <v>11.37</v>
      </c>
      <c r="U71" s="21">
        <v>12.52</v>
      </c>
      <c r="V71" s="21">
        <v>13.7</v>
      </c>
      <c r="W71" s="21">
        <v>14.8</v>
      </c>
    </row>
    <row r="72" spans="1:23" hidden="1">
      <c r="A72" s="18">
        <v>3</v>
      </c>
      <c r="B72" s="21">
        <v>6.91</v>
      </c>
      <c r="C72" s="21">
        <v>8.06</v>
      </c>
      <c r="D72" s="21">
        <v>10.4</v>
      </c>
      <c r="E72" s="21">
        <v>11.6</v>
      </c>
      <c r="F72" s="21">
        <v>13.9</v>
      </c>
      <c r="G72" s="21">
        <v>15.1</v>
      </c>
      <c r="H72" s="21">
        <v>6.82</v>
      </c>
      <c r="I72" s="21">
        <v>7.94</v>
      </c>
      <c r="J72" s="21">
        <v>9.1</v>
      </c>
      <c r="K72" s="21">
        <v>10.3</v>
      </c>
      <c r="L72" s="21">
        <v>11.4</v>
      </c>
      <c r="M72" s="21">
        <v>12.54</v>
      </c>
      <c r="N72" s="21">
        <v>13.7</v>
      </c>
      <c r="O72" s="21">
        <v>14.8</v>
      </c>
      <c r="P72" s="21">
        <v>6.74</v>
      </c>
      <c r="Q72" s="21">
        <v>7.84</v>
      </c>
      <c r="R72" s="21">
        <v>9</v>
      </c>
      <c r="S72" s="21">
        <v>10.1</v>
      </c>
      <c r="T72" s="21">
        <v>11.23</v>
      </c>
      <c r="U72" s="21">
        <v>12.35</v>
      </c>
      <c r="V72" s="21">
        <v>13.5</v>
      </c>
      <c r="W72" s="21">
        <v>14.6</v>
      </c>
    </row>
    <row r="73" spans="1:23" hidden="1">
      <c r="A73" s="18">
        <v>4</v>
      </c>
      <c r="B73" s="21">
        <v>6.9</v>
      </c>
      <c r="C73" s="21">
        <v>8.02</v>
      </c>
      <c r="D73" s="21">
        <v>10.3</v>
      </c>
      <c r="E73" s="21">
        <v>11.47</v>
      </c>
      <c r="F73" s="21">
        <v>13.8</v>
      </c>
      <c r="G73" s="21">
        <v>14.9</v>
      </c>
      <c r="H73" s="21">
        <v>6.81</v>
      </c>
      <c r="I73" s="21">
        <v>7.9</v>
      </c>
      <c r="J73" s="21">
        <v>9</v>
      </c>
      <c r="K73" s="21">
        <v>10.199999999999999</v>
      </c>
      <c r="L73" s="21">
        <v>11.27</v>
      </c>
      <c r="M73" s="21">
        <v>12.39</v>
      </c>
      <c r="N73" s="21">
        <v>13.5</v>
      </c>
      <c r="O73" s="21">
        <v>14.6</v>
      </c>
      <c r="P73" s="21">
        <v>6.72</v>
      </c>
      <c r="Q73" s="21">
        <v>7.79</v>
      </c>
      <c r="R73" s="21">
        <v>8.9</v>
      </c>
      <c r="S73" s="21">
        <v>10</v>
      </c>
      <c r="T73" s="21">
        <v>11.1</v>
      </c>
      <c r="U73" s="21">
        <v>12.2</v>
      </c>
      <c r="V73" s="21">
        <v>13.3</v>
      </c>
      <c r="W73" s="21">
        <v>14.4</v>
      </c>
    </row>
    <row r="74" spans="1:23" hidden="1">
      <c r="A74" s="18">
        <v>5</v>
      </c>
      <c r="B74" s="21">
        <v>6.89</v>
      </c>
      <c r="C74" s="21">
        <v>7.98</v>
      </c>
      <c r="D74" s="21">
        <v>10.199999999999999</v>
      </c>
      <c r="E74" s="21">
        <v>11.35</v>
      </c>
      <c r="F74" s="21">
        <v>13.6</v>
      </c>
      <c r="G74" s="21">
        <v>14.7</v>
      </c>
      <c r="H74" s="21">
        <v>6.8</v>
      </c>
      <c r="I74" s="21">
        <v>7.86</v>
      </c>
      <c r="J74" s="21">
        <v>9</v>
      </c>
      <c r="K74" s="21">
        <v>10.1</v>
      </c>
      <c r="L74" s="21">
        <v>11.16</v>
      </c>
      <c r="M74" s="21">
        <v>12.25</v>
      </c>
      <c r="N74" s="21">
        <v>13.4</v>
      </c>
      <c r="O74" s="21">
        <v>14.5</v>
      </c>
      <c r="P74" s="21">
        <v>6.72</v>
      </c>
      <c r="Q74" s="21">
        <v>7.76</v>
      </c>
      <c r="R74" s="21">
        <v>8.8000000000000007</v>
      </c>
      <c r="S74" s="21">
        <v>9.9</v>
      </c>
      <c r="T74" s="21">
        <v>10.98</v>
      </c>
      <c r="U74" s="21">
        <v>12.06</v>
      </c>
      <c r="V74" s="21">
        <v>13.1</v>
      </c>
      <c r="W74" s="21">
        <v>14.2</v>
      </c>
    </row>
    <row r="75" spans="1:23" hidden="1">
      <c r="A75" s="18">
        <v>6</v>
      </c>
      <c r="B75" s="21">
        <v>6.89</v>
      </c>
      <c r="C75" s="21">
        <v>7.95</v>
      </c>
      <c r="D75" s="21">
        <v>10.1</v>
      </c>
      <c r="E75" s="21">
        <v>11.25</v>
      </c>
      <c r="F75" s="21">
        <v>13.4</v>
      </c>
      <c r="G75" s="21">
        <v>14.5</v>
      </c>
      <c r="H75" s="21">
        <v>6.82</v>
      </c>
      <c r="I75" s="21">
        <v>7.85</v>
      </c>
      <c r="J75" s="21">
        <v>8.9</v>
      </c>
      <c r="K75" s="21">
        <v>10</v>
      </c>
      <c r="L75" s="21">
        <v>11.06</v>
      </c>
      <c r="M75" s="21">
        <v>12.13</v>
      </c>
      <c r="N75" s="21">
        <v>13.2</v>
      </c>
      <c r="O75" s="21">
        <v>14.3</v>
      </c>
      <c r="P75" s="21">
        <v>6.73</v>
      </c>
      <c r="Q75" s="21">
        <v>7.74</v>
      </c>
      <c r="R75" s="21">
        <v>8.8000000000000007</v>
      </c>
      <c r="S75" s="21">
        <v>9.8000000000000007</v>
      </c>
      <c r="T75" s="21">
        <v>10.89</v>
      </c>
      <c r="U75" s="21">
        <v>11.94</v>
      </c>
      <c r="V75" s="21">
        <v>13</v>
      </c>
      <c r="W75" s="21">
        <v>14.1</v>
      </c>
    </row>
    <row r="76" spans="1:23" hidden="1">
      <c r="A76" s="18">
        <v>7</v>
      </c>
      <c r="B76" s="26" t="s">
        <v>64</v>
      </c>
      <c r="C76" s="21">
        <v>7.95</v>
      </c>
      <c r="D76" s="21">
        <v>10.1</v>
      </c>
      <c r="E76" s="21">
        <v>11.15</v>
      </c>
      <c r="F76" s="21">
        <v>13.3</v>
      </c>
      <c r="G76" s="21">
        <v>14.4</v>
      </c>
      <c r="H76" s="21">
        <v>6.85</v>
      </c>
      <c r="I76" s="21">
        <v>7.86</v>
      </c>
      <c r="J76" s="21">
        <v>8.9</v>
      </c>
      <c r="K76" s="21">
        <v>9.9</v>
      </c>
      <c r="L76" s="21">
        <v>10.99</v>
      </c>
      <c r="M76" s="21">
        <v>12.03</v>
      </c>
      <c r="N76" s="21">
        <v>13.1</v>
      </c>
      <c r="O76" s="21">
        <v>14.1</v>
      </c>
      <c r="P76" s="21">
        <v>6.79</v>
      </c>
      <c r="Q76" s="21">
        <v>7.76</v>
      </c>
      <c r="R76" s="21">
        <v>8.8000000000000007</v>
      </c>
      <c r="S76" s="21">
        <v>9.8000000000000007</v>
      </c>
      <c r="T76" s="21">
        <v>10.83</v>
      </c>
      <c r="U76" s="21">
        <v>11.85</v>
      </c>
      <c r="V76" s="21">
        <v>12.9</v>
      </c>
      <c r="W76" s="21">
        <v>13.9</v>
      </c>
    </row>
    <row r="77" spans="1:23" hidden="1">
      <c r="A77" s="18">
        <v>8</v>
      </c>
      <c r="B77" s="26" t="s">
        <v>64</v>
      </c>
      <c r="C77" s="21">
        <v>7.9</v>
      </c>
      <c r="D77" s="21">
        <v>10</v>
      </c>
      <c r="E77" s="21">
        <v>11.09</v>
      </c>
      <c r="F77" s="21">
        <v>13.2</v>
      </c>
      <c r="G77" s="21">
        <v>14.2</v>
      </c>
      <c r="H77" s="26" t="s">
        <v>64</v>
      </c>
      <c r="I77" s="21">
        <v>7.91</v>
      </c>
      <c r="J77" s="21">
        <v>8.9</v>
      </c>
      <c r="K77" s="21">
        <v>9.9</v>
      </c>
      <c r="L77" s="21">
        <v>10.97</v>
      </c>
      <c r="M77" s="21">
        <v>11.99</v>
      </c>
      <c r="N77" s="21">
        <v>13</v>
      </c>
      <c r="O77" s="21">
        <v>14</v>
      </c>
      <c r="P77" s="26" t="s">
        <v>64</v>
      </c>
      <c r="Q77" s="21">
        <v>7.84</v>
      </c>
      <c r="R77" s="21">
        <v>8.8000000000000007</v>
      </c>
      <c r="S77" s="21">
        <v>9.8000000000000007</v>
      </c>
      <c r="T77" s="21">
        <v>10.82</v>
      </c>
      <c r="U77" s="21">
        <v>11.83</v>
      </c>
      <c r="V77" s="21">
        <v>12.8</v>
      </c>
      <c r="W77" s="21">
        <v>13.9</v>
      </c>
    </row>
    <row r="78" spans="1:23" hidden="1">
      <c r="A78" s="18">
        <v>9</v>
      </c>
      <c r="B78" s="26" t="s">
        <v>64</v>
      </c>
      <c r="C78" s="26" t="s">
        <v>64</v>
      </c>
      <c r="D78" s="21">
        <v>10</v>
      </c>
      <c r="E78" s="21">
        <v>11.05</v>
      </c>
      <c r="F78" s="21">
        <v>13.1</v>
      </c>
      <c r="G78" s="21">
        <v>14</v>
      </c>
      <c r="H78" s="26" t="s">
        <v>64</v>
      </c>
      <c r="I78" s="26" t="s">
        <v>64</v>
      </c>
      <c r="J78" s="21">
        <v>9</v>
      </c>
      <c r="K78" s="21">
        <v>10</v>
      </c>
      <c r="L78" s="21">
        <v>11</v>
      </c>
      <c r="M78" s="21">
        <v>12.03</v>
      </c>
      <c r="N78" s="21">
        <v>13</v>
      </c>
      <c r="O78" s="21">
        <v>14</v>
      </c>
      <c r="P78" s="26" t="s">
        <v>64</v>
      </c>
      <c r="Q78" s="21">
        <v>7.98</v>
      </c>
      <c r="R78" s="21">
        <v>9</v>
      </c>
      <c r="S78" s="21">
        <v>9.9</v>
      </c>
      <c r="T78" s="21">
        <v>10.92</v>
      </c>
      <c r="U78" s="21">
        <v>11.91</v>
      </c>
      <c r="V78" s="21">
        <v>12.9</v>
      </c>
      <c r="W78" s="21">
        <v>13.9</v>
      </c>
    </row>
    <row r="79" spans="1:23" hidden="1">
      <c r="A79" s="19" t="s">
        <v>60</v>
      </c>
      <c r="B79" s="72" t="s">
        <v>65</v>
      </c>
      <c r="C79" s="72"/>
      <c r="D79" s="72"/>
      <c r="E79" s="72"/>
      <c r="F79" s="72"/>
      <c r="G79" s="72"/>
      <c r="H79" s="72" t="s">
        <v>65</v>
      </c>
      <c r="I79" s="72"/>
      <c r="J79" s="72"/>
      <c r="K79" s="72"/>
      <c r="L79" s="72"/>
      <c r="M79" s="72"/>
      <c r="N79" s="72"/>
      <c r="O79" s="72"/>
      <c r="P79" s="72" t="s">
        <v>65</v>
      </c>
      <c r="Q79" s="72"/>
      <c r="R79" s="72"/>
      <c r="S79" s="72"/>
      <c r="T79" s="72"/>
      <c r="U79" s="72"/>
      <c r="V79" s="72"/>
      <c r="W79" s="72"/>
    </row>
    <row r="80" spans="1:23" hidden="1">
      <c r="A80" s="18">
        <v>1</v>
      </c>
      <c r="B80" s="27">
        <v>71.2</v>
      </c>
      <c r="C80" s="28">
        <v>65.8</v>
      </c>
      <c r="D80" s="28">
        <v>58.6</v>
      </c>
      <c r="E80" s="28">
        <v>56.3</v>
      </c>
      <c r="F80" s="28">
        <v>53.2</v>
      </c>
      <c r="G80" s="28">
        <v>52.2</v>
      </c>
      <c r="H80" s="28">
        <v>70.5</v>
      </c>
      <c r="I80" s="28">
        <v>65.400000000000006</v>
      </c>
      <c r="J80" s="28">
        <v>61.5</v>
      </c>
      <c r="K80" s="28">
        <v>58.6</v>
      </c>
      <c r="L80" s="28">
        <v>56.4</v>
      </c>
      <c r="M80" s="28">
        <v>54.74</v>
      </c>
      <c r="N80" s="28">
        <v>53.4</v>
      </c>
      <c r="O80" s="28">
        <v>52.3</v>
      </c>
      <c r="P80" s="28">
        <v>70.3</v>
      </c>
      <c r="Q80" s="28">
        <v>65.400000000000006</v>
      </c>
      <c r="R80" s="28">
        <v>61.5</v>
      </c>
      <c r="S80" s="28">
        <v>58.7</v>
      </c>
      <c r="T80" s="28">
        <v>56.5</v>
      </c>
      <c r="U80" s="28">
        <v>54.9</v>
      </c>
      <c r="V80" s="28">
        <v>53.6</v>
      </c>
      <c r="W80" s="28">
        <v>52.5</v>
      </c>
    </row>
    <row r="81" spans="1:23" hidden="1">
      <c r="A81" s="18">
        <v>2</v>
      </c>
      <c r="B81" s="28">
        <v>71.099999999999994</v>
      </c>
      <c r="C81" s="28">
        <v>66</v>
      </c>
      <c r="D81" s="28">
        <v>59</v>
      </c>
      <c r="E81" s="28">
        <v>56.8</v>
      </c>
      <c r="F81" s="28">
        <v>53.8</v>
      </c>
      <c r="G81" s="28">
        <v>52.8</v>
      </c>
      <c r="H81" s="28">
        <v>70.599999999999994</v>
      </c>
      <c r="I81" s="28">
        <v>65.7</v>
      </c>
      <c r="J81" s="28">
        <v>61.9</v>
      </c>
      <c r="K81" s="28">
        <v>59.1</v>
      </c>
      <c r="L81" s="28">
        <v>56.9</v>
      </c>
      <c r="M81" s="28">
        <v>55.3</v>
      </c>
      <c r="N81" s="28">
        <v>54</v>
      </c>
      <c r="O81" s="28">
        <v>52.9</v>
      </c>
      <c r="P81" s="28">
        <v>70.400000000000006</v>
      </c>
      <c r="Q81" s="28">
        <v>65.7</v>
      </c>
      <c r="R81" s="28">
        <v>62</v>
      </c>
      <c r="S81" s="28">
        <v>59.3</v>
      </c>
      <c r="T81" s="28">
        <v>57.2</v>
      </c>
      <c r="U81" s="28">
        <v>55.6</v>
      </c>
      <c r="V81" s="28">
        <v>54.3</v>
      </c>
      <c r="W81" s="28">
        <v>53.2</v>
      </c>
    </row>
    <row r="82" spans="1:23" hidden="1">
      <c r="A82" s="18">
        <v>3</v>
      </c>
      <c r="B82" s="28">
        <v>71.099999999999994</v>
      </c>
      <c r="C82" s="28">
        <v>66.2</v>
      </c>
      <c r="D82" s="28">
        <v>59.5</v>
      </c>
      <c r="E82" s="28">
        <v>57.3</v>
      </c>
      <c r="F82" s="28">
        <v>54.3</v>
      </c>
      <c r="G82" s="28">
        <v>53.3</v>
      </c>
      <c r="H82" s="28">
        <v>70.599999999999994</v>
      </c>
      <c r="I82" s="28">
        <v>66</v>
      </c>
      <c r="J82" s="28">
        <v>62.3</v>
      </c>
      <c r="K82" s="28">
        <v>59.6</v>
      </c>
      <c r="L82" s="28">
        <v>57.5</v>
      </c>
      <c r="M82" s="28">
        <v>55.9</v>
      </c>
      <c r="N82" s="28">
        <v>54.6</v>
      </c>
      <c r="O82" s="28">
        <v>53.5</v>
      </c>
      <c r="P82" s="28">
        <v>70.5</v>
      </c>
      <c r="Q82" s="28">
        <v>66</v>
      </c>
      <c r="R82" s="28">
        <v>62.5</v>
      </c>
      <c r="S82" s="28">
        <v>59.8</v>
      </c>
      <c r="T82" s="28">
        <v>57.8</v>
      </c>
      <c r="U82" s="28">
        <v>56.2</v>
      </c>
      <c r="V82" s="28">
        <v>54.9</v>
      </c>
      <c r="W82" s="28">
        <v>53.8</v>
      </c>
    </row>
    <row r="83" spans="1:23" hidden="1">
      <c r="A83" s="18">
        <v>4</v>
      </c>
      <c r="B83" s="28">
        <v>71</v>
      </c>
      <c r="C83" s="28">
        <v>66.3</v>
      </c>
      <c r="D83" s="28">
        <v>59.9</v>
      </c>
      <c r="E83" s="28">
        <v>57.8</v>
      </c>
      <c r="F83" s="28">
        <v>54.9</v>
      </c>
      <c r="G83" s="28">
        <v>53.8</v>
      </c>
      <c r="H83" s="28">
        <v>70.599999999999994</v>
      </c>
      <c r="I83" s="28">
        <v>66.2</v>
      </c>
      <c r="J83" s="28">
        <v>62.7</v>
      </c>
      <c r="K83" s="28">
        <v>60</v>
      </c>
      <c r="L83" s="28">
        <v>58</v>
      </c>
      <c r="M83" s="28">
        <v>56.4</v>
      </c>
      <c r="N83" s="28">
        <v>55.1</v>
      </c>
      <c r="O83" s="28">
        <v>54.1</v>
      </c>
      <c r="P83" s="28">
        <v>70.5</v>
      </c>
      <c r="Q83" s="28">
        <v>66.3</v>
      </c>
      <c r="R83" s="28">
        <v>62.9</v>
      </c>
      <c r="S83" s="28">
        <v>60.3</v>
      </c>
      <c r="T83" s="28">
        <v>58.3</v>
      </c>
      <c r="U83" s="28">
        <v>56.8</v>
      </c>
      <c r="V83" s="28">
        <v>55.5</v>
      </c>
      <c r="W83" s="28">
        <v>54.4</v>
      </c>
    </row>
    <row r="84" spans="1:23" hidden="1">
      <c r="A84" s="18">
        <v>5</v>
      </c>
      <c r="B84" s="28">
        <v>70.8</v>
      </c>
      <c r="C84" s="28">
        <v>66.400000000000006</v>
      </c>
      <c r="D84" s="28">
        <v>60.3</v>
      </c>
      <c r="E84" s="28">
        <v>58.2</v>
      </c>
      <c r="F84" s="28">
        <v>55.4</v>
      </c>
      <c r="G84" s="28">
        <v>54.4</v>
      </c>
      <c r="H84" s="28">
        <v>70.400000000000006</v>
      </c>
      <c r="I84" s="28">
        <v>66.3</v>
      </c>
      <c r="J84" s="28">
        <v>63</v>
      </c>
      <c r="K84" s="28">
        <v>60.4</v>
      </c>
      <c r="L84" s="28">
        <v>58.5</v>
      </c>
      <c r="M84" s="28">
        <v>56.9</v>
      </c>
      <c r="N84" s="28">
        <v>55.7</v>
      </c>
      <c r="O84" s="28">
        <v>54.7</v>
      </c>
      <c r="P84" s="28">
        <v>70.400000000000006</v>
      </c>
      <c r="Q84" s="28">
        <v>66.400000000000006</v>
      </c>
      <c r="R84" s="28">
        <v>63.2</v>
      </c>
      <c r="S84" s="28">
        <v>60.7</v>
      </c>
      <c r="T84" s="28">
        <v>58.8</v>
      </c>
      <c r="U84" s="28">
        <v>57.3</v>
      </c>
      <c r="V84" s="28">
        <v>56.1</v>
      </c>
      <c r="W84" s="28">
        <v>55</v>
      </c>
    </row>
    <row r="85" spans="1:23" hidden="1">
      <c r="A85" s="18">
        <v>6</v>
      </c>
      <c r="B85" s="28">
        <v>70.599999999999994</v>
      </c>
      <c r="C85" s="28">
        <v>66.400000000000006</v>
      </c>
      <c r="D85" s="28">
        <v>60.6</v>
      </c>
      <c r="E85" s="28">
        <v>58.7</v>
      </c>
      <c r="F85" s="28">
        <v>55.9</v>
      </c>
      <c r="G85" s="28">
        <v>55</v>
      </c>
      <c r="H85" s="28">
        <v>70.099999999999994</v>
      </c>
      <c r="I85" s="28">
        <v>66.3</v>
      </c>
      <c r="J85" s="28">
        <v>63.2</v>
      </c>
      <c r="K85" s="28">
        <v>60.8</v>
      </c>
      <c r="L85" s="28">
        <v>58.9</v>
      </c>
      <c r="M85" s="28">
        <v>57.4</v>
      </c>
      <c r="N85" s="28">
        <v>56.2</v>
      </c>
      <c r="O85" s="28">
        <v>55.2</v>
      </c>
      <c r="P85" s="28">
        <v>70</v>
      </c>
      <c r="Q85" s="28">
        <v>66.400000000000006</v>
      </c>
      <c r="R85" s="28">
        <v>63.4</v>
      </c>
      <c r="S85" s="28">
        <v>61.1</v>
      </c>
      <c r="T85" s="28">
        <v>59.3</v>
      </c>
      <c r="U85" s="28">
        <v>57.8</v>
      </c>
      <c r="V85" s="28">
        <v>56.6</v>
      </c>
      <c r="W85" s="28">
        <v>55.6</v>
      </c>
    </row>
    <row r="86" spans="1:23" hidden="1">
      <c r="A86" s="18">
        <v>7</v>
      </c>
      <c r="B86" s="29" t="s">
        <v>64</v>
      </c>
      <c r="C86" s="28">
        <v>66.3</v>
      </c>
      <c r="D86" s="28">
        <v>60.9</v>
      </c>
      <c r="E86" s="28">
        <v>59</v>
      </c>
      <c r="F86" s="28">
        <v>56.4</v>
      </c>
      <c r="G86" s="28">
        <v>55.5</v>
      </c>
      <c r="H86" s="28">
        <v>69.5</v>
      </c>
      <c r="I86" s="28">
        <v>66</v>
      </c>
      <c r="J86" s="28">
        <v>63.2</v>
      </c>
      <c r="K86" s="28">
        <v>60.9</v>
      </c>
      <c r="L86" s="28">
        <v>59.2</v>
      </c>
      <c r="M86" s="28">
        <v>57.8</v>
      </c>
      <c r="N86" s="28">
        <v>56.6</v>
      </c>
      <c r="O86" s="28">
        <v>55.7</v>
      </c>
      <c r="P86" s="28">
        <v>69.3</v>
      </c>
      <c r="Q86" s="28">
        <v>66.099999999999994</v>
      </c>
      <c r="R86" s="28">
        <v>63.4</v>
      </c>
      <c r="S86" s="28">
        <v>61.2</v>
      </c>
      <c r="T86" s="28">
        <v>59.5</v>
      </c>
      <c r="U86" s="28">
        <v>58.1</v>
      </c>
      <c r="V86" s="28">
        <v>57</v>
      </c>
      <c r="W86" s="28">
        <v>56</v>
      </c>
    </row>
    <row r="87" spans="1:23" hidden="1">
      <c r="A87" s="18">
        <v>8</v>
      </c>
      <c r="B87" s="29" t="s">
        <v>64</v>
      </c>
      <c r="C87" s="28">
        <v>66.5</v>
      </c>
      <c r="D87" s="28">
        <v>61</v>
      </c>
      <c r="E87" s="28">
        <v>59.2</v>
      </c>
      <c r="F87" s="28">
        <v>56.8</v>
      </c>
      <c r="G87" s="28">
        <v>56.1</v>
      </c>
      <c r="H87" s="29" t="s">
        <v>64</v>
      </c>
      <c r="I87" s="28">
        <v>65.400000000000006</v>
      </c>
      <c r="J87" s="28">
        <v>62.8</v>
      </c>
      <c r="K87" s="28">
        <v>60.8</v>
      </c>
      <c r="L87" s="28">
        <v>59.2</v>
      </c>
      <c r="M87" s="28">
        <v>57.9</v>
      </c>
      <c r="N87" s="28">
        <v>56.8</v>
      </c>
      <c r="O87" s="28">
        <v>56</v>
      </c>
      <c r="P87" s="29" t="s">
        <v>64</v>
      </c>
      <c r="Q87" s="28">
        <v>65.3</v>
      </c>
      <c r="R87" s="28">
        <v>62.9</v>
      </c>
      <c r="S87" s="28">
        <v>61</v>
      </c>
      <c r="T87" s="28">
        <v>59.4</v>
      </c>
      <c r="U87" s="28">
        <v>58.2</v>
      </c>
      <c r="V87" s="28">
        <v>57.1</v>
      </c>
      <c r="W87" s="28">
        <v>56.2</v>
      </c>
    </row>
    <row r="88" spans="1:23" hidden="1">
      <c r="A88" s="18">
        <v>9</v>
      </c>
      <c r="B88" s="29" t="s">
        <v>64</v>
      </c>
      <c r="C88" s="29" t="s">
        <v>64</v>
      </c>
      <c r="D88" s="28">
        <v>61.1</v>
      </c>
      <c r="E88" s="28">
        <v>59.3</v>
      </c>
      <c r="F88" s="28">
        <v>57.1</v>
      </c>
      <c r="G88" s="28">
        <v>56.5</v>
      </c>
      <c r="H88" s="29" t="s">
        <v>64</v>
      </c>
      <c r="I88" s="29" t="s">
        <v>64</v>
      </c>
      <c r="J88" s="28">
        <v>62.1</v>
      </c>
      <c r="K88" s="28">
        <v>60.2</v>
      </c>
      <c r="L88" s="28">
        <v>58.7</v>
      </c>
      <c r="M88" s="28">
        <v>57.6</v>
      </c>
      <c r="N88" s="28">
        <v>56.7</v>
      </c>
      <c r="O88" s="28">
        <v>56</v>
      </c>
      <c r="P88" s="29" t="s">
        <v>64</v>
      </c>
      <c r="Q88" s="28">
        <v>64</v>
      </c>
      <c r="R88" s="28">
        <v>61.8</v>
      </c>
      <c r="S88" s="28">
        <v>60.2</v>
      </c>
      <c r="T88" s="28">
        <v>58.8</v>
      </c>
      <c r="U88" s="28">
        <v>57.7</v>
      </c>
      <c r="V88" s="28">
        <v>56.7</v>
      </c>
      <c r="W88" s="28">
        <v>56</v>
      </c>
    </row>
    <row r="89" spans="1:23" hidden="1">
      <c r="A89" s="19" t="s">
        <v>60</v>
      </c>
      <c r="B89" s="72" t="s">
        <v>26</v>
      </c>
      <c r="C89" s="72"/>
      <c r="D89" s="72"/>
      <c r="E89" s="72"/>
      <c r="F89" s="72"/>
      <c r="G89" s="72"/>
      <c r="H89" s="72" t="s">
        <v>26</v>
      </c>
      <c r="I89" s="72"/>
      <c r="J89" s="72"/>
      <c r="K89" s="72"/>
      <c r="L89" s="72"/>
      <c r="M89" s="72"/>
      <c r="N89" s="72"/>
      <c r="O89" s="72"/>
      <c r="P89" s="72" t="s">
        <v>26</v>
      </c>
      <c r="Q89" s="72"/>
      <c r="R89" s="72"/>
      <c r="S89" s="72"/>
      <c r="T89" s="72"/>
      <c r="U89" s="72"/>
      <c r="V89" s="72"/>
      <c r="W89" s="72"/>
    </row>
    <row r="90" spans="1:23" hidden="1">
      <c r="A90" s="18">
        <v>1</v>
      </c>
      <c r="B90" s="25">
        <v>0.2</v>
      </c>
      <c r="C90" s="21">
        <v>0.27</v>
      </c>
      <c r="D90" s="21">
        <v>0.42</v>
      </c>
      <c r="E90" s="21">
        <v>0.48</v>
      </c>
      <c r="F90" s="21">
        <v>0.61</v>
      </c>
      <c r="G90" s="21">
        <v>0.66</v>
      </c>
      <c r="H90" s="21">
        <v>0.21</v>
      </c>
      <c r="I90" s="21">
        <v>0.28000000000000003</v>
      </c>
      <c r="J90" s="21">
        <v>0.35</v>
      </c>
      <c r="K90" s="21">
        <v>0.42</v>
      </c>
      <c r="L90" s="21">
        <v>0.49</v>
      </c>
      <c r="M90" s="21">
        <v>0.55000000000000004</v>
      </c>
      <c r="N90" s="21">
        <v>0.61</v>
      </c>
      <c r="O90" s="21">
        <v>0.67</v>
      </c>
      <c r="P90" s="21">
        <v>0.21</v>
      </c>
      <c r="Q90" s="21">
        <v>0.28999999999999998</v>
      </c>
      <c r="R90" s="21">
        <v>0.36</v>
      </c>
      <c r="S90" s="21">
        <v>0.42</v>
      </c>
      <c r="T90" s="21">
        <v>0.49</v>
      </c>
      <c r="U90" s="21">
        <v>0.55000000000000004</v>
      </c>
      <c r="V90" s="21">
        <v>0.61</v>
      </c>
      <c r="W90" s="21">
        <v>0.67</v>
      </c>
    </row>
    <row r="91" spans="1:23" hidden="1">
      <c r="A91" s="18">
        <v>2</v>
      </c>
      <c r="B91" s="21">
        <v>0.19</v>
      </c>
      <c r="C91" s="21">
        <v>0.27</v>
      </c>
      <c r="D91" s="21">
        <v>0.41</v>
      </c>
      <c r="E91" s="21">
        <v>0.47</v>
      </c>
      <c r="F91" s="21">
        <v>0.59</v>
      </c>
      <c r="G91" s="21">
        <v>0.64</v>
      </c>
      <c r="H91" s="21">
        <v>0.2</v>
      </c>
      <c r="I91" s="21">
        <v>0.27</v>
      </c>
      <c r="J91" s="21">
        <v>0.34</v>
      </c>
      <c r="K91" s="21">
        <v>0.41</v>
      </c>
      <c r="L91" s="21">
        <v>0.47</v>
      </c>
      <c r="M91" s="21">
        <v>0.53</v>
      </c>
      <c r="N91" s="21">
        <v>0.59</v>
      </c>
      <c r="O91" s="21">
        <v>0.65</v>
      </c>
      <c r="P91" s="21">
        <v>0.21</v>
      </c>
      <c r="Q91" s="21">
        <v>0.28000000000000003</v>
      </c>
      <c r="R91" s="21">
        <v>0.35</v>
      </c>
      <c r="S91" s="21">
        <v>0.41</v>
      </c>
      <c r="T91" s="21">
        <v>0.48</v>
      </c>
      <c r="U91" s="21">
        <v>0.53</v>
      </c>
      <c r="V91" s="21">
        <v>0.59</v>
      </c>
      <c r="W91" s="21">
        <v>0.65</v>
      </c>
    </row>
    <row r="92" spans="1:23" hidden="1">
      <c r="A92" s="18">
        <v>3</v>
      </c>
      <c r="B92" s="21">
        <v>0.19</v>
      </c>
      <c r="C92" s="21">
        <v>0.26</v>
      </c>
      <c r="D92" s="21">
        <v>0.39</v>
      </c>
      <c r="E92" s="21">
        <v>0.46</v>
      </c>
      <c r="F92" s="21">
        <v>0.56999999999999995</v>
      </c>
      <c r="G92" s="21">
        <v>0.62</v>
      </c>
      <c r="H92" s="21">
        <v>0.2</v>
      </c>
      <c r="I92" s="21">
        <v>0.27</v>
      </c>
      <c r="J92" s="21">
        <v>0.33</v>
      </c>
      <c r="K92" s="21">
        <v>0.4</v>
      </c>
      <c r="L92" s="21">
        <v>0.46</v>
      </c>
      <c r="M92" s="21">
        <v>0.52</v>
      </c>
      <c r="N92" s="21">
        <v>0.56999999999999995</v>
      </c>
      <c r="O92" s="21">
        <v>0.62</v>
      </c>
      <c r="P92" s="21">
        <v>0.21</v>
      </c>
      <c r="Q92" s="21">
        <v>0.27</v>
      </c>
      <c r="R92" s="21">
        <v>0.34</v>
      </c>
      <c r="S92" s="21">
        <v>0.4</v>
      </c>
      <c r="T92" s="21">
        <v>0.46</v>
      </c>
      <c r="U92" s="21">
        <v>0.52</v>
      </c>
      <c r="V92" s="21">
        <v>0.56999999999999995</v>
      </c>
      <c r="W92" s="21">
        <v>0.62</v>
      </c>
    </row>
    <row r="93" spans="1:23" hidden="1">
      <c r="A93" s="18">
        <v>4</v>
      </c>
      <c r="B93" s="21">
        <v>0.19</v>
      </c>
      <c r="C93" s="21">
        <v>0.25</v>
      </c>
      <c r="D93" s="21">
        <v>0.38</v>
      </c>
      <c r="E93" s="21">
        <v>0.44</v>
      </c>
      <c r="F93" s="21">
        <v>0.55000000000000004</v>
      </c>
      <c r="G93" s="21">
        <v>0.6</v>
      </c>
      <c r="H93" s="21">
        <v>0.2</v>
      </c>
      <c r="I93" s="21">
        <v>0.26</v>
      </c>
      <c r="J93" s="21">
        <v>0.32</v>
      </c>
      <c r="K93" s="21">
        <v>0.39</v>
      </c>
      <c r="L93" s="21">
        <v>0.44</v>
      </c>
      <c r="M93" s="21">
        <v>0.5</v>
      </c>
      <c r="N93" s="21">
        <v>0.55000000000000004</v>
      </c>
      <c r="O93" s="21">
        <v>0.6</v>
      </c>
      <c r="P93" s="21">
        <v>0.2</v>
      </c>
      <c r="Q93" s="21">
        <v>0.27</v>
      </c>
      <c r="R93" s="21">
        <v>0.33</v>
      </c>
      <c r="S93" s="21">
        <v>0.39</v>
      </c>
      <c r="T93" s="21">
        <v>0.45</v>
      </c>
      <c r="U93" s="21">
        <v>0.5</v>
      </c>
      <c r="V93" s="21">
        <v>0.55000000000000004</v>
      </c>
      <c r="W93" s="21">
        <v>0.6</v>
      </c>
    </row>
    <row r="94" spans="1:23" hidden="1">
      <c r="A94" s="18">
        <v>5</v>
      </c>
      <c r="B94" s="21">
        <v>0.18</v>
      </c>
      <c r="C94" s="21">
        <v>0.24</v>
      </c>
      <c r="D94" s="21">
        <v>0.36</v>
      </c>
      <c r="E94" s="21">
        <v>0.42</v>
      </c>
      <c r="F94" s="21">
        <v>0.53</v>
      </c>
      <c r="G94" s="21">
        <v>0.56999999999999995</v>
      </c>
      <c r="H94" s="21">
        <v>0.19</v>
      </c>
      <c r="I94" s="21">
        <v>0.25</v>
      </c>
      <c r="J94" s="21">
        <v>0.31</v>
      </c>
      <c r="K94" s="21">
        <v>0.374</v>
      </c>
      <c r="L94" s="21">
        <v>0.43</v>
      </c>
      <c r="M94" s="21">
        <v>0.48</v>
      </c>
      <c r="N94" s="21">
        <v>0.53</v>
      </c>
      <c r="O94" s="21">
        <v>0.57999999999999996</v>
      </c>
      <c r="P94" s="21">
        <v>0.2</v>
      </c>
      <c r="Q94" s="21">
        <v>0.26</v>
      </c>
      <c r="R94" s="21">
        <v>0.32</v>
      </c>
      <c r="S94" s="21">
        <v>0.37</v>
      </c>
      <c r="T94" s="21">
        <v>0.43</v>
      </c>
      <c r="U94" s="21">
        <v>0.48</v>
      </c>
      <c r="V94" s="21">
        <v>0.53</v>
      </c>
      <c r="W94" s="21">
        <v>0.57999999999999996</v>
      </c>
    </row>
    <row r="95" spans="1:23" hidden="1">
      <c r="A95" s="18">
        <v>6</v>
      </c>
      <c r="B95" s="21">
        <v>0.16</v>
      </c>
      <c r="C95" s="21">
        <v>0.22</v>
      </c>
      <c r="D95" s="21">
        <v>0.34</v>
      </c>
      <c r="E95" s="21">
        <v>0.4</v>
      </c>
      <c r="F95" s="21">
        <v>0.5</v>
      </c>
      <c r="G95" s="21">
        <v>0.54</v>
      </c>
      <c r="H95" s="21">
        <v>0.18</v>
      </c>
      <c r="I95" s="21">
        <v>0.24</v>
      </c>
      <c r="J95" s="21">
        <v>0.28999999999999998</v>
      </c>
      <c r="K95" s="21">
        <v>0.35</v>
      </c>
      <c r="L95" s="21">
        <v>0.4</v>
      </c>
      <c r="M95" s="21">
        <v>0.46</v>
      </c>
      <c r="N95" s="21">
        <v>0.5</v>
      </c>
      <c r="O95" s="21">
        <v>0.55000000000000004</v>
      </c>
      <c r="P95" s="21">
        <v>0.19</v>
      </c>
      <c r="Q95" s="21">
        <v>0.24</v>
      </c>
      <c r="R95" s="21">
        <v>0.3</v>
      </c>
      <c r="S95" s="21">
        <v>0.36</v>
      </c>
      <c r="T95" s="21">
        <v>0.41</v>
      </c>
      <c r="U95" s="21">
        <v>0.46</v>
      </c>
      <c r="V95" s="21">
        <v>0.51</v>
      </c>
      <c r="W95" s="21">
        <v>0.55000000000000004</v>
      </c>
    </row>
    <row r="96" spans="1:23" hidden="1">
      <c r="A96" s="18">
        <v>7</v>
      </c>
      <c r="B96" s="26" t="s">
        <v>64</v>
      </c>
      <c r="C96" s="21">
        <v>0.33</v>
      </c>
      <c r="D96" s="21">
        <v>0.45</v>
      </c>
      <c r="E96" s="21">
        <v>0.5</v>
      </c>
      <c r="F96" s="21">
        <v>0.61</v>
      </c>
      <c r="G96" s="21">
        <v>0.66</v>
      </c>
      <c r="H96" s="21">
        <v>0.27</v>
      </c>
      <c r="I96" s="21">
        <v>0.33</v>
      </c>
      <c r="J96" s="21">
        <v>0.38</v>
      </c>
      <c r="K96" s="21">
        <v>0.44</v>
      </c>
      <c r="L96" s="21">
        <v>0.49</v>
      </c>
      <c r="M96" s="21">
        <v>0.55000000000000004</v>
      </c>
      <c r="N96" s="21">
        <v>0.6</v>
      </c>
      <c r="O96" s="21">
        <v>0.65</v>
      </c>
      <c r="P96" s="21">
        <v>0.27</v>
      </c>
      <c r="Q96" s="21">
        <v>0.32</v>
      </c>
      <c r="R96" s="21">
        <v>0.38</v>
      </c>
      <c r="S96" s="21">
        <v>0.43</v>
      </c>
      <c r="T96" s="21">
        <v>0.48</v>
      </c>
      <c r="U96" s="21">
        <v>0.54</v>
      </c>
      <c r="V96" s="21">
        <v>0.59</v>
      </c>
      <c r="W96" s="21">
        <v>0.64</v>
      </c>
    </row>
    <row r="97" spans="1:23" hidden="1">
      <c r="A97" s="18">
        <v>8</v>
      </c>
      <c r="B97" s="26" t="s">
        <v>64</v>
      </c>
      <c r="C97" s="21">
        <v>0.28000000000000003</v>
      </c>
      <c r="D97" s="21">
        <v>0.39</v>
      </c>
      <c r="E97" s="21">
        <v>0.45</v>
      </c>
      <c r="F97" s="21">
        <v>0.55000000000000004</v>
      </c>
      <c r="G97" s="21">
        <v>0.59</v>
      </c>
      <c r="H97" s="26" t="s">
        <v>64</v>
      </c>
      <c r="I97" s="21">
        <v>0.28999999999999998</v>
      </c>
      <c r="J97" s="21">
        <v>0.34</v>
      </c>
      <c r="K97" s="21">
        <v>0.4</v>
      </c>
      <c r="L97" s="21">
        <v>0.41499999999999998</v>
      </c>
      <c r="M97" s="21">
        <v>0.5</v>
      </c>
      <c r="N97" s="21">
        <v>0.55000000000000004</v>
      </c>
      <c r="O97" s="21">
        <v>0.59</v>
      </c>
      <c r="P97" s="26" t="s">
        <v>64</v>
      </c>
      <c r="Q97" s="21">
        <v>0.28999999999999998</v>
      </c>
      <c r="R97" s="21">
        <v>0.35</v>
      </c>
      <c r="S97" s="21">
        <v>0.4</v>
      </c>
      <c r="T97" s="21">
        <v>0.45</v>
      </c>
      <c r="U97" s="21">
        <v>0.5</v>
      </c>
      <c r="V97" s="21">
        <v>0.54</v>
      </c>
      <c r="W97" s="21">
        <v>0.59</v>
      </c>
    </row>
    <row r="98" spans="1:23" hidden="1">
      <c r="A98" s="18">
        <v>9</v>
      </c>
      <c r="B98" s="26" t="s">
        <v>64</v>
      </c>
      <c r="C98" s="26" t="s">
        <v>64</v>
      </c>
      <c r="D98" s="21">
        <v>0.32</v>
      </c>
      <c r="E98" s="21">
        <v>0.37</v>
      </c>
      <c r="F98" s="21">
        <v>0.46</v>
      </c>
      <c r="G98" s="21">
        <v>0.49</v>
      </c>
      <c r="H98" s="26" t="s">
        <v>64</v>
      </c>
      <c r="I98" s="26" t="s">
        <v>64</v>
      </c>
      <c r="J98" s="21">
        <v>0.28999999999999998</v>
      </c>
      <c r="K98" s="21">
        <v>0.34</v>
      </c>
      <c r="L98" s="21">
        <v>0.39</v>
      </c>
      <c r="M98" s="21">
        <v>0.44</v>
      </c>
      <c r="N98" s="21">
        <v>0.48</v>
      </c>
      <c r="O98" s="21">
        <v>0.52</v>
      </c>
      <c r="P98" s="26" t="s">
        <v>64</v>
      </c>
      <c r="Q98" s="21">
        <v>0.25</v>
      </c>
      <c r="R98" s="21">
        <v>0.3</v>
      </c>
      <c r="S98" s="21">
        <v>0.35</v>
      </c>
      <c r="T98" s="21">
        <v>0.4</v>
      </c>
      <c r="U98" s="21">
        <v>0.45</v>
      </c>
      <c r="V98" s="21">
        <v>0.49</v>
      </c>
      <c r="W98" s="21">
        <v>0.53</v>
      </c>
    </row>
    <row r="99" spans="1:23" hidden="1">
      <c r="A99" s="19" t="s">
        <v>60</v>
      </c>
      <c r="B99" s="72" t="s">
        <v>27</v>
      </c>
      <c r="C99" s="72"/>
      <c r="D99" s="72"/>
      <c r="E99" s="72"/>
      <c r="F99" s="72"/>
      <c r="G99" s="72"/>
      <c r="H99" s="72" t="s">
        <v>27</v>
      </c>
      <c r="I99" s="72"/>
      <c r="J99" s="72"/>
      <c r="K99" s="72"/>
      <c r="L99" s="72"/>
      <c r="M99" s="72"/>
      <c r="N99" s="72"/>
      <c r="O99" s="72"/>
      <c r="P99" s="72" t="s">
        <v>27</v>
      </c>
      <c r="Q99" s="72"/>
      <c r="R99" s="72"/>
      <c r="S99" s="72"/>
      <c r="T99" s="72"/>
      <c r="U99" s="72"/>
      <c r="V99" s="72"/>
      <c r="W99" s="72"/>
    </row>
    <row r="100" spans="1:23" hidden="1">
      <c r="A100" s="18">
        <v>1</v>
      </c>
      <c r="B100" s="25">
        <v>0.13</v>
      </c>
      <c r="C100" s="21">
        <v>0.16</v>
      </c>
      <c r="D100" s="21">
        <v>0.22</v>
      </c>
      <c r="E100" s="21">
        <v>0.24</v>
      </c>
      <c r="F100" s="21">
        <v>0.3</v>
      </c>
      <c r="G100" s="21">
        <v>0.32</v>
      </c>
      <c r="H100" s="21">
        <v>0.13</v>
      </c>
      <c r="I100" s="21">
        <v>0.16</v>
      </c>
      <c r="J100" s="21">
        <v>0.19</v>
      </c>
      <c r="K100" s="21">
        <v>0.22</v>
      </c>
      <c r="L100" s="21">
        <v>0.25</v>
      </c>
      <c r="M100" s="21">
        <v>0.27</v>
      </c>
      <c r="N100" s="21">
        <v>0.3</v>
      </c>
      <c r="O100" s="21">
        <v>0.33</v>
      </c>
      <c r="P100" s="21">
        <v>0.14000000000000001</v>
      </c>
      <c r="Q100" s="21">
        <v>0.16</v>
      </c>
      <c r="R100" s="21">
        <v>0.19</v>
      </c>
      <c r="S100" s="21">
        <v>0.22</v>
      </c>
      <c r="T100" s="21">
        <v>0.25</v>
      </c>
      <c r="U100" s="21">
        <v>0.27</v>
      </c>
      <c r="V100" s="21">
        <v>0.3</v>
      </c>
      <c r="W100" s="21">
        <v>0.33</v>
      </c>
    </row>
    <row r="101" spans="1:23" hidden="1">
      <c r="A101" s="18">
        <v>2</v>
      </c>
      <c r="B101" s="21">
        <v>0.13</v>
      </c>
      <c r="C101" s="21">
        <v>0.16</v>
      </c>
      <c r="D101" s="21">
        <v>0.21</v>
      </c>
      <c r="E101" s="21">
        <v>0.24</v>
      </c>
      <c r="F101" s="21">
        <v>0.29599999999999999</v>
      </c>
      <c r="G101" s="21">
        <v>0.32</v>
      </c>
      <c r="H101" s="21">
        <v>0.13</v>
      </c>
      <c r="I101" s="21">
        <v>0.16</v>
      </c>
      <c r="J101" s="21">
        <v>0.19</v>
      </c>
      <c r="K101" s="21">
        <v>0.21</v>
      </c>
      <c r="L101" s="21">
        <v>0.24</v>
      </c>
      <c r="M101" s="21">
        <v>0.27</v>
      </c>
      <c r="N101" s="21">
        <v>0.28999999999999998</v>
      </c>
      <c r="O101" s="21">
        <v>0.32</v>
      </c>
      <c r="P101" s="21">
        <v>0.13</v>
      </c>
      <c r="Q101" s="21">
        <v>0.16</v>
      </c>
      <c r="R101" s="21">
        <v>0.19</v>
      </c>
      <c r="S101" s="21">
        <v>0.21</v>
      </c>
      <c r="T101" s="21">
        <v>0.24</v>
      </c>
      <c r="U101" s="21">
        <v>0.27</v>
      </c>
      <c r="V101" s="21">
        <v>0.28999999999999998</v>
      </c>
      <c r="W101" s="21">
        <v>0.32</v>
      </c>
    </row>
    <row r="102" spans="1:23" hidden="1">
      <c r="A102" s="18">
        <v>3</v>
      </c>
      <c r="B102" s="21">
        <v>0.13</v>
      </c>
      <c r="C102" s="21">
        <v>0.15</v>
      </c>
      <c r="D102" s="21">
        <v>0.21</v>
      </c>
      <c r="E102" s="21">
        <v>0.23</v>
      </c>
      <c r="F102" s="21">
        <v>0.28000000000000003</v>
      </c>
      <c r="G102" s="21">
        <v>0.31</v>
      </c>
      <c r="H102" s="21">
        <v>0.13</v>
      </c>
      <c r="I102" s="21">
        <v>0.16</v>
      </c>
      <c r="J102" s="21">
        <v>0.18</v>
      </c>
      <c r="K102" s="21">
        <v>0.21</v>
      </c>
      <c r="L102" s="21">
        <v>0.23</v>
      </c>
      <c r="M102" s="21">
        <v>0.26</v>
      </c>
      <c r="N102" s="21">
        <v>0.28000000000000003</v>
      </c>
      <c r="O102" s="21">
        <v>0.31</v>
      </c>
      <c r="P102" s="21">
        <v>0.13</v>
      </c>
      <c r="Q102" s="21">
        <v>0.16</v>
      </c>
      <c r="R102" s="21">
        <v>0.18</v>
      </c>
      <c r="S102" s="21">
        <v>0.21</v>
      </c>
      <c r="T102" s="21">
        <v>0.23</v>
      </c>
      <c r="U102" s="21">
        <v>0.26</v>
      </c>
      <c r="V102" s="21">
        <v>0.28000000000000003</v>
      </c>
      <c r="W102" s="21">
        <v>0.31</v>
      </c>
    </row>
    <row r="103" spans="1:23" hidden="1">
      <c r="A103" s="18">
        <v>4</v>
      </c>
      <c r="B103" s="21">
        <v>0.12</v>
      </c>
      <c r="C103" s="21">
        <v>0.15</v>
      </c>
      <c r="D103" s="21">
        <v>0.2</v>
      </c>
      <c r="E103" s="21">
        <v>0.23</v>
      </c>
      <c r="F103" s="21">
        <v>0.28000000000000003</v>
      </c>
      <c r="G103" s="21">
        <v>0.3</v>
      </c>
      <c r="H103" s="21">
        <v>0.13</v>
      </c>
      <c r="I103" s="21">
        <v>0.15</v>
      </c>
      <c r="J103" s="21">
        <v>0.18</v>
      </c>
      <c r="K103" s="21">
        <v>0.2</v>
      </c>
      <c r="L103" s="21">
        <v>0.23</v>
      </c>
      <c r="M103" s="21">
        <v>0.25</v>
      </c>
      <c r="N103" s="21">
        <v>0.28000000000000003</v>
      </c>
      <c r="O103" s="21">
        <v>0.3</v>
      </c>
      <c r="P103" s="21">
        <v>0.13</v>
      </c>
      <c r="Q103" s="21">
        <v>0.16</v>
      </c>
      <c r="R103" s="21">
        <v>0.18</v>
      </c>
      <c r="S103" s="21">
        <v>0.2</v>
      </c>
      <c r="T103" s="21">
        <v>0.23</v>
      </c>
      <c r="U103" s="21">
        <v>0.25</v>
      </c>
      <c r="V103" s="21">
        <v>0.28000000000000003</v>
      </c>
      <c r="W103" s="21">
        <v>0.3</v>
      </c>
    </row>
    <row r="104" spans="1:23" hidden="1">
      <c r="A104" s="18">
        <v>5</v>
      </c>
      <c r="B104" s="21">
        <v>0.12</v>
      </c>
      <c r="C104" s="21">
        <v>0.14000000000000001</v>
      </c>
      <c r="D104" s="21">
        <v>0.19</v>
      </c>
      <c r="E104" s="21">
        <v>0.22</v>
      </c>
      <c r="F104" s="21">
        <v>0.27</v>
      </c>
      <c r="G104" s="21">
        <v>0.28999999999999998</v>
      </c>
      <c r="H104" s="21">
        <v>0.12</v>
      </c>
      <c r="I104" s="21">
        <v>0.15</v>
      </c>
      <c r="J104" s="21">
        <v>0.17</v>
      </c>
      <c r="K104" s="21">
        <v>0.2</v>
      </c>
      <c r="L104" s="21">
        <v>0.22</v>
      </c>
      <c r="M104" s="21">
        <v>0.24</v>
      </c>
      <c r="N104" s="21">
        <v>0.27</v>
      </c>
      <c r="O104" s="21">
        <v>0.28999999999999998</v>
      </c>
      <c r="P104" s="21">
        <v>0.13</v>
      </c>
      <c r="Q104" s="21">
        <v>0.15</v>
      </c>
      <c r="R104" s="21">
        <v>0.17</v>
      </c>
      <c r="S104" s="21">
        <v>0.2</v>
      </c>
      <c r="T104" s="21">
        <v>0.22</v>
      </c>
      <c r="U104" s="21">
        <v>0.24</v>
      </c>
      <c r="V104" s="21">
        <v>0.27</v>
      </c>
      <c r="W104" s="21">
        <v>0.28999999999999998</v>
      </c>
    </row>
    <row r="105" spans="1:23" hidden="1">
      <c r="A105" s="18">
        <v>6</v>
      </c>
      <c r="B105" s="21">
        <v>0.11</v>
      </c>
      <c r="C105" s="21">
        <v>0.14000000000000001</v>
      </c>
      <c r="D105" s="21">
        <v>0.18</v>
      </c>
      <c r="E105" s="21">
        <v>0.21</v>
      </c>
      <c r="F105" s="21">
        <v>0.25</v>
      </c>
      <c r="G105" s="21">
        <v>0.28000000000000003</v>
      </c>
      <c r="H105" s="21">
        <v>0.12</v>
      </c>
      <c r="I105" s="21">
        <v>0.14000000000000001</v>
      </c>
      <c r="J105" s="21">
        <v>0.17</v>
      </c>
      <c r="K105" s="21">
        <v>0.19</v>
      </c>
      <c r="L105" s="21">
        <v>0.21</v>
      </c>
      <c r="M105" s="21">
        <v>0.23</v>
      </c>
      <c r="N105" s="21">
        <v>0.26</v>
      </c>
      <c r="O105" s="21">
        <v>0.28000000000000003</v>
      </c>
      <c r="P105" s="21">
        <v>0.12</v>
      </c>
      <c r="Q105" s="21">
        <v>0.15</v>
      </c>
      <c r="R105" s="21">
        <v>0.17</v>
      </c>
      <c r="S105" s="21">
        <v>0.19</v>
      </c>
      <c r="T105" s="21">
        <v>0.21</v>
      </c>
      <c r="U105" s="21">
        <v>0.24</v>
      </c>
      <c r="V105" s="21">
        <v>0.26</v>
      </c>
      <c r="W105" s="21">
        <v>0.28000000000000003</v>
      </c>
    </row>
    <row r="106" spans="1:23" hidden="1">
      <c r="A106" s="18">
        <v>7</v>
      </c>
      <c r="B106" s="26" t="s">
        <v>64</v>
      </c>
      <c r="C106" s="21">
        <v>0.18</v>
      </c>
      <c r="D106" s="21">
        <v>0.23</v>
      </c>
      <c r="E106" s="21">
        <v>0.25</v>
      </c>
      <c r="F106" s="21">
        <v>0.3</v>
      </c>
      <c r="G106" s="21">
        <v>0.32</v>
      </c>
      <c r="H106" s="21">
        <v>0.16</v>
      </c>
      <c r="I106" s="21">
        <v>0.185</v>
      </c>
      <c r="J106" s="21">
        <v>0.2</v>
      </c>
      <c r="K106" s="21">
        <v>0.22</v>
      </c>
      <c r="L106" s="21">
        <v>0.25</v>
      </c>
      <c r="M106" s="21">
        <v>0.27</v>
      </c>
      <c r="N106" s="21">
        <v>0.28999999999999998</v>
      </c>
      <c r="O106" s="21">
        <v>0.32</v>
      </c>
      <c r="P106" s="21">
        <v>0.16</v>
      </c>
      <c r="Q106" s="21">
        <v>0.18</v>
      </c>
      <c r="R106" s="21">
        <v>0.2</v>
      </c>
      <c r="S106" s="21">
        <v>0.22</v>
      </c>
      <c r="T106" s="21">
        <v>0.24</v>
      </c>
      <c r="U106" s="21">
        <v>0.27400000000000002</v>
      </c>
      <c r="V106" s="21">
        <v>0.28999999999999998</v>
      </c>
      <c r="W106" s="21">
        <v>0.31</v>
      </c>
    </row>
    <row r="107" spans="1:23" hidden="1">
      <c r="A107" s="18">
        <v>8</v>
      </c>
      <c r="B107" s="26" t="s">
        <v>64</v>
      </c>
      <c r="C107" s="21">
        <v>0.16</v>
      </c>
      <c r="D107" s="21">
        <v>0.21</v>
      </c>
      <c r="E107" s="21">
        <v>0.23</v>
      </c>
      <c r="F107" s="21">
        <v>0.27</v>
      </c>
      <c r="G107" s="21">
        <v>0.3</v>
      </c>
      <c r="H107" s="26" t="s">
        <v>64</v>
      </c>
      <c r="I107" s="21">
        <v>0.16</v>
      </c>
      <c r="J107" s="21">
        <v>0.19</v>
      </c>
      <c r="K107" s="21">
        <v>0.21</v>
      </c>
      <c r="L107" s="21">
        <v>0.23</v>
      </c>
      <c r="M107" s="21">
        <v>0.25</v>
      </c>
      <c r="N107" s="21">
        <v>0.27</v>
      </c>
      <c r="O107" s="21">
        <v>0.3</v>
      </c>
      <c r="P107" s="26" t="s">
        <v>64</v>
      </c>
      <c r="Q107" s="21">
        <v>0.17</v>
      </c>
      <c r="R107" s="21">
        <v>0.19</v>
      </c>
      <c r="S107" s="21">
        <v>0.21</v>
      </c>
      <c r="T107" s="21">
        <v>0.23</v>
      </c>
      <c r="U107" s="21">
        <v>0.25</v>
      </c>
      <c r="V107" s="21">
        <v>0.27</v>
      </c>
      <c r="W107" s="21">
        <v>0.3</v>
      </c>
    </row>
    <row r="108" spans="1:23" hidden="1">
      <c r="A108" s="18">
        <v>9</v>
      </c>
      <c r="B108" s="26" t="s">
        <v>64</v>
      </c>
      <c r="C108" s="26" t="s">
        <v>64</v>
      </c>
      <c r="D108" s="21">
        <v>0.18</v>
      </c>
      <c r="E108" s="21">
        <v>0.2</v>
      </c>
      <c r="F108" s="21">
        <v>0.24</v>
      </c>
      <c r="G108" s="21">
        <v>0.26</v>
      </c>
      <c r="H108" s="26" t="s">
        <v>64</v>
      </c>
      <c r="I108" s="26" t="s">
        <v>64</v>
      </c>
      <c r="J108" s="21">
        <v>0.16</v>
      </c>
      <c r="K108" s="21">
        <v>0.19</v>
      </c>
      <c r="L108" s="21">
        <v>0.21</v>
      </c>
      <c r="M108" s="21">
        <v>0.23</v>
      </c>
      <c r="N108" s="21">
        <v>0.25</v>
      </c>
      <c r="O108" s="21">
        <v>0.27</v>
      </c>
      <c r="P108" s="26" t="s">
        <v>64</v>
      </c>
      <c r="Q108" s="21">
        <v>0.15</v>
      </c>
      <c r="R108" s="21">
        <v>0.17</v>
      </c>
      <c r="S108" s="21">
        <v>0.19</v>
      </c>
      <c r="T108" s="21">
        <v>0.21</v>
      </c>
      <c r="U108" s="21">
        <v>0.23</v>
      </c>
      <c r="V108" s="21">
        <v>0.25</v>
      </c>
      <c r="W108" s="21">
        <v>0.27</v>
      </c>
    </row>
    <row r="109" spans="1:23" hidden="1"/>
    <row r="110" spans="1:23" ht="18" hidden="1">
      <c r="A110" s="71" t="s">
        <v>66</v>
      </c>
      <c r="B110" s="71"/>
      <c r="C110" s="71"/>
      <c r="D110" s="71"/>
      <c r="E110" s="71"/>
      <c r="F110" s="71"/>
      <c r="G110" s="71"/>
      <c r="H110" s="71"/>
      <c r="I110" s="71"/>
      <c r="J110" s="71"/>
      <c r="K110" s="71"/>
    </row>
    <row r="111" spans="1:23" hidden="1">
      <c r="A111" s="16"/>
      <c r="B111" s="72" t="s">
        <v>55</v>
      </c>
      <c r="C111" s="72"/>
      <c r="D111" s="72"/>
      <c r="E111" s="72" t="s">
        <v>56</v>
      </c>
      <c r="F111" s="72"/>
      <c r="G111" s="72"/>
      <c r="H111" s="72" t="s">
        <v>57</v>
      </c>
      <c r="I111" s="72"/>
      <c r="J111" s="72"/>
      <c r="K111" s="72"/>
    </row>
    <row r="112" spans="1:23" hidden="1">
      <c r="A112" s="69" t="s">
        <v>60</v>
      </c>
      <c r="B112" s="70" t="s">
        <v>35</v>
      </c>
      <c r="C112" s="70"/>
      <c r="D112" s="70"/>
      <c r="E112" s="70" t="s">
        <v>35</v>
      </c>
      <c r="F112" s="70"/>
      <c r="G112" s="70"/>
      <c r="H112" s="70" t="s">
        <v>35</v>
      </c>
      <c r="I112" s="70"/>
      <c r="J112" s="70"/>
      <c r="K112" s="70"/>
    </row>
    <row r="113" spans="1:11" hidden="1">
      <c r="A113" s="69"/>
      <c r="B113" s="18" t="s">
        <v>40</v>
      </c>
      <c r="C113" s="18" t="s">
        <v>41</v>
      </c>
      <c r="D113" s="18" t="s">
        <v>43</v>
      </c>
      <c r="E113" s="18" t="s">
        <v>40</v>
      </c>
      <c r="F113" s="18" t="s">
        <v>42</v>
      </c>
      <c r="G113" s="18" t="s">
        <v>43</v>
      </c>
      <c r="H113" s="18" t="s">
        <v>40</v>
      </c>
      <c r="I113" s="18" t="s">
        <v>41</v>
      </c>
      <c r="J113" s="18" t="s">
        <v>42</v>
      </c>
      <c r="K113" s="18" t="s">
        <v>43</v>
      </c>
    </row>
    <row r="114" spans="1:11" hidden="1">
      <c r="A114" s="18">
        <v>1</v>
      </c>
      <c r="B114" s="28">
        <v>5.7</v>
      </c>
      <c r="C114" s="28">
        <v>1.8</v>
      </c>
      <c r="D114" s="28">
        <v>7.6</v>
      </c>
      <c r="E114" s="28">
        <v>6.5</v>
      </c>
      <c r="F114" s="28">
        <v>0</v>
      </c>
      <c r="G114" s="28">
        <v>8.8000000000000007</v>
      </c>
      <c r="H114" s="28">
        <v>7.3</v>
      </c>
      <c r="I114" s="28">
        <v>2.7</v>
      </c>
      <c r="J114" s="28">
        <v>0</v>
      </c>
      <c r="K114" s="28">
        <v>10</v>
      </c>
    </row>
    <row r="115" spans="1:11" hidden="1">
      <c r="A115" s="18">
        <v>2</v>
      </c>
      <c r="B115" s="28">
        <v>5.9</v>
      </c>
      <c r="C115" s="28">
        <v>1.9</v>
      </c>
      <c r="D115" s="28">
        <v>7.8</v>
      </c>
      <c r="E115" s="28">
        <v>6.7</v>
      </c>
      <c r="F115" s="28">
        <v>0.1</v>
      </c>
      <c r="G115" s="28">
        <v>9.1</v>
      </c>
      <c r="H115" s="28">
        <v>7.5</v>
      </c>
      <c r="I115" s="28">
        <v>2.7</v>
      </c>
      <c r="J115" s="28">
        <v>0.1</v>
      </c>
      <c r="K115" s="28">
        <v>10.3</v>
      </c>
    </row>
    <row r="116" spans="1:11" hidden="1">
      <c r="A116" s="18">
        <v>3</v>
      </c>
      <c r="B116" s="28">
        <v>6</v>
      </c>
      <c r="C116" s="28">
        <v>1.9</v>
      </c>
      <c r="D116" s="28">
        <v>8.1</v>
      </c>
      <c r="E116" s="28">
        <v>6.9</v>
      </c>
      <c r="F116" s="28">
        <v>0.2</v>
      </c>
      <c r="G116" s="28">
        <v>9.4</v>
      </c>
      <c r="H116" s="28">
        <v>7.7</v>
      </c>
      <c r="I116" s="28">
        <v>2.8</v>
      </c>
      <c r="J116" s="28">
        <v>0.2</v>
      </c>
      <c r="K116" s="28">
        <v>10.7</v>
      </c>
    </row>
    <row r="117" spans="1:11" hidden="1">
      <c r="A117" s="18">
        <v>4</v>
      </c>
      <c r="B117" s="28">
        <v>6.2</v>
      </c>
      <c r="C117" s="28">
        <v>2</v>
      </c>
      <c r="D117" s="28">
        <v>8.5</v>
      </c>
      <c r="E117" s="28">
        <v>7.1</v>
      </c>
      <c r="F117" s="28">
        <v>0.4</v>
      </c>
      <c r="G117" s="28">
        <v>9.8000000000000007</v>
      </c>
      <c r="H117" s="28">
        <v>7.9</v>
      </c>
      <c r="I117" s="28">
        <v>2.8</v>
      </c>
      <c r="J117" s="28">
        <v>0.41</v>
      </c>
      <c r="K117" s="28">
        <v>11.1</v>
      </c>
    </row>
    <row r="118" spans="1:11" hidden="1">
      <c r="A118" s="18">
        <v>5</v>
      </c>
      <c r="B118" s="28">
        <v>6.3</v>
      </c>
      <c r="C118" s="28">
        <v>2</v>
      </c>
      <c r="D118" s="28">
        <v>9</v>
      </c>
      <c r="E118" s="28">
        <v>7.2</v>
      </c>
      <c r="F118" s="28">
        <v>0.7</v>
      </c>
      <c r="G118" s="28">
        <v>10.4</v>
      </c>
      <c r="H118" s="28">
        <v>8.1</v>
      </c>
      <c r="I118" s="28">
        <v>2.9</v>
      </c>
      <c r="J118" s="28">
        <v>0.7</v>
      </c>
      <c r="K118" s="28">
        <v>11.7</v>
      </c>
    </row>
    <row r="119" spans="1:11" hidden="1">
      <c r="A119" s="18">
        <v>6</v>
      </c>
      <c r="B119" s="28">
        <v>6.5</v>
      </c>
      <c r="C119" s="28">
        <v>2</v>
      </c>
      <c r="D119" s="28">
        <v>9.8000000000000007</v>
      </c>
      <c r="E119" s="28">
        <v>7.4</v>
      </c>
      <c r="F119" s="28">
        <v>1.3</v>
      </c>
      <c r="G119" s="28">
        <v>11.2</v>
      </c>
      <c r="H119" s="28">
        <v>8.3000000000000007</v>
      </c>
      <c r="I119" s="28">
        <v>2.9</v>
      </c>
      <c r="J119" s="28">
        <v>1.3</v>
      </c>
      <c r="K119" s="28">
        <v>12.6</v>
      </c>
    </row>
    <row r="120" spans="1:11" hidden="1">
      <c r="A120" s="18">
        <v>7</v>
      </c>
      <c r="B120" s="28">
        <v>6.6</v>
      </c>
      <c r="C120" s="28">
        <v>2</v>
      </c>
      <c r="D120" s="28">
        <v>10.9</v>
      </c>
      <c r="E120" s="28">
        <v>7.6</v>
      </c>
      <c r="F120" s="28">
        <v>2.2999999999999998</v>
      </c>
      <c r="G120" s="28">
        <v>12.4</v>
      </c>
      <c r="H120" s="28">
        <v>8.5</v>
      </c>
      <c r="I120" s="28">
        <v>2.9</v>
      </c>
      <c r="J120" s="28">
        <v>2.2999999999999998</v>
      </c>
      <c r="K120" s="28">
        <v>13.8</v>
      </c>
    </row>
    <row r="121" spans="1:11" hidden="1">
      <c r="A121" s="18">
        <v>8</v>
      </c>
      <c r="B121" s="28">
        <v>6.7</v>
      </c>
      <c r="C121" s="28">
        <v>2</v>
      </c>
      <c r="D121" s="28">
        <v>12.6</v>
      </c>
      <c r="E121" s="28">
        <v>7.7</v>
      </c>
      <c r="F121" s="28">
        <v>3.9</v>
      </c>
      <c r="G121" s="28">
        <v>14.1</v>
      </c>
      <c r="H121" s="28">
        <v>8.6999999999999993</v>
      </c>
      <c r="I121" s="28">
        <v>2.9</v>
      </c>
      <c r="J121" s="28">
        <v>3.9</v>
      </c>
      <c r="K121" s="28">
        <v>15.5</v>
      </c>
    </row>
    <row r="122" spans="1:11" hidden="1">
      <c r="A122" s="18">
        <v>9</v>
      </c>
      <c r="B122" s="28">
        <v>6.9</v>
      </c>
      <c r="C122" s="28">
        <v>1.9</v>
      </c>
      <c r="D122" s="28">
        <v>14.9</v>
      </c>
      <c r="E122" s="28">
        <v>7.9</v>
      </c>
      <c r="F122" s="28">
        <v>6</v>
      </c>
      <c r="G122" s="28">
        <v>16.399999999999999</v>
      </c>
      <c r="H122" s="28">
        <v>8.9</v>
      </c>
      <c r="I122" s="28">
        <v>2.9</v>
      </c>
      <c r="J122" s="28">
        <v>6</v>
      </c>
      <c r="K122" s="28">
        <v>17.8</v>
      </c>
    </row>
    <row r="123" spans="1:11" ht="15" hidden="1" customHeight="1">
      <c r="A123" s="69" t="s">
        <v>60</v>
      </c>
      <c r="B123" s="70" t="s">
        <v>36</v>
      </c>
      <c r="C123" s="70"/>
      <c r="D123" s="70"/>
      <c r="E123" s="70" t="s">
        <v>36</v>
      </c>
      <c r="F123" s="70"/>
      <c r="G123" s="70"/>
      <c r="H123" s="70" t="s">
        <v>36</v>
      </c>
      <c r="I123" s="70"/>
      <c r="J123" s="70"/>
      <c r="K123" s="70"/>
    </row>
    <row r="124" spans="1:11" hidden="1">
      <c r="A124" s="69"/>
      <c r="B124" s="18" t="s">
        <v>40</v>
      </c>
      <c r="C124" s="18" t="s">
        <v>41</v>
      </c>
      <c r="D124" s="18" t="s">
        <v>43</v>
      </c>
      <c r="E124" s="18" t="s">
        <v>40</v>
      </c>
      <c r="F124" s="18" t="s">
        <v>42</v>
      </c>
      <c r="G124" s="18" t="s">
        <v>43</v>
      </c>
      <c r="H124" s="18" t="s">
        <v>40</v>
      </c>
      <c r="I124" s="18" t="s">
        <v>41</v>
      </c>
      <c r="J124" s="18" t="s">
        <v>42</v>
      </c>
      <c r="K124" s="18" t="s">
        <v>43</v>
      </c>
    </row>
    <row r="125" spans="1:11" hidden="1">
      <c r="A125" s="18">
        <v>1</v>
      </c>
      <c r="B125" s="18">
        <v>281</v>
      </c>
      <c r="C125" s="18">
        <v>116</v>
      </c>
      <c r="D125" s="18">
        <v>399</v>
      </c>
      <c r="E125" s="18">
        <v>323</v>
      </c>
      <c r="F125" s="18">
        <v>2</v>
      </c>
      <c r="G125" s="18">
        <v>462</v>
      </c>
      <c r="H125" s="18">
        <v>362</v>
      </c>
      <c r="I125" s="18">
        <v>160</v>
      </c>
      <c r="J125" s="18">
        <v>2</v>
      </c>
      <c r="K125" s="18">
        <v>524</v>
      </c>
    </row>
    <row r="126" spans="1:11" hidden="1">
      <c r="A126" s="18">
        <v>2</v>
      </c>
      <c r="B126" s="18">
        <v>289</v>
      </c>
      <c r="C126" s="18">
        <v>117</v>
      </c>
      <c r="D126" s="18">
        <v>409</v>
      </c>
      <c r="E126" s="18">
        <v>331</v>
      </c>
      <c r="F126" s="18">
        <v>4</v>
      </c>
      <c r="G126" s="18">
        <v>473</v>
      </c>
      <c r="H126" s="18">
        <v>372</v>
      </c>
      <c r="I126" s="18">
        <v>160</v>
      </c>
      <c r="J126" s="18">
        <v>4</v>
      </c>
      <c r="K126" s="18">
        <v>536</v>
      </c>
    </row>
    <row r="127" spans="1:11" hidden="1">
      <c r="A127" s="18">
        <v>3</v>
      </c>
      <c r="B127" s="18">
        <v>296</v>
      </c>
      <c r="C127" s="18">
        <v>117</v>
      </c>
      <c r="D127" s="18">
        <v>421</v>
      </c>
      <c r="E127" s="18">
        <v>340</v>
      </c>
      <c r="F127" s="18">
        <v>7</v>
      </c>
      <c r="G127" s="18">
        <v>486</v>
      </c>
      <c r="H127" s="18">
        <v>382</v>
      </c>
      <c r="I127" s="18">
        <v>161</v>
      </c>
      <c r="J127" s="18">
        <v>7</v>
      </c>
      <c r="K127" s="18">
        <v>549</v>
      </c>
    </row>
    <row r="128" spans="1:11" hidden="1">
      <c r="A128" s="18">
        <v>4</v>
      </c>
      <c r="B128" s="18">
        <v>304</v>
      </c>
      <c r="C128" s="18">
        <v>117</v>
      </c>
      <c r="D128" s="18">
        <v>435</v>
      </c>
      <c r="E128" s="18">
        <v>348</v>
      </c>
      <c r="F128" s="18">
        <v>14</v>
      </c>
      <c r="G128" s="18">
        <v>502</v>
      </c>
      <c r="H128" s="18">
        <v>391</v>
      </c>
      <c r="I128" s="18">
        <v>161</v>
      </c>
      <c r="J128" s="18">
        <v>14</v>
      </c>
      <c r="K128" s="18">
        <v>566</v>
      </c>
    </row>
    <row r="129" spans="1:11" hidden="1">
      <c r="A129" s="18">
        <v>5</v>
      </c>
      <c r="B129" s="18">
        <v>311</v>
      </c>
      <c r="C129" s="18">
        <v>118</v>
      </c>
      <c r="D129" s="18">
        <v>456</v>
      </c>
      <c r="E129" s="18">
        <v>357</v>
      </c>
      <c r="F129" s="18">
        <v>27</v>
      </c>
      <c r="G129" s="18">
        <v>523</v>
      </c>
      <c r="H129" s="18">
        <v>400</v>
      </c>
      <c r="I129" s="18">
        <v>162</v>
      </c>
      <c r="J129" s="18">
        <v>27</v>
      </c>
      <c r="K129" s="18">
        <v>589</v>
      </c>
    </row>
    <row r="130" spans="1:11" hidden="1">
      <c r="A130" s="18">
        <v>6</v>
      </c>
      <c r="B130" s="18">
        <v>318</v>
      </c>
      <c r="C130" s="18">
        <v>118</v>
      </c>
      <c r="D130" s="18">
        <v>486</v>
      </c>
      <c r="E130" s="18">
        <v>365</v>
      </c>
      <c r="F130" s="18">
        <v>50</v>
      </c>
      <c r="G130" s="18">
        <v>555</v>
      </c>
      <c r="H130" s="18">
        <v>410</v>
      </c>
      <c r="I130" s="18">
        <v>162</v>
      </c>
      <c r="J130" s="18">
        <v>50</v>
      </c>
      <c r="K130" s="18">
        <v>622</v>
      </c>
    </row>
    <row r="131" spans="1:11" hidden="1">
      <c r="A131" s="18">
        <v>7</v>
      </c>
      <c r="B131" s="18">
        <v>326</v>
      </c>
      <c r="C131" s="18">
        <v>118</v>
      </c>
      <c r="D131" s="18">
        <v>532</v>
      </c>
      <c r="E131" s="18">
        <v>373</v>
      </c>
      <c r="F131" s="18">
        <v>88</v>
      </c>
      <c r="G131" s="18">
        <v>602</v>
      </c>
      <c r="H131" s="18">
        <v>419</v>
      </c>
      <c r="I131" s="18">
        <v>162</v>
      </c>
      <c r="J131" s="18">
        <v>88</v>
      </c>
      <c r="K131" s="18">
        <v>670</v>
      </c>
    </row>
    <row r="132" spans="1:11" hidden="1">
      <c r="A132" s="18">
        <v>8</v>
      </c>
      <c r="B132" s="18">
        <v>333</v>
      </c>
      <c r="C132" s="18">
        <v>118</v>
      </c>
      <c r="D132" s="18">
        <v>602</v>
      </c>
      <c r="E132" s="18">
        <v>382</v>
      </c>
      <c r="F132" s="18">
        <v>151</v>
      </c>
      <c r="G132" s="18">
        <v>673</v>
      </c>
      <c r="H132" s="18">
        <v>428</v>
      </c>
      <c r="I132" s="18">
        <v>162</v>
      </c>
      <c r="J132" s="18">
        <v>151</v>
      </c>
      <c r="K132" s="18">
        <v>742</v>
      </c>
    </row>
    <row r="133" spans="1:11" hidden="1">
      <c r="A133" s="18">
        <v>9</v>
      </c>
      <c r="B133" s="18">
        <v>340</v>
      </c>
      <c r="C133" s="18">
        <v>117</v>
      </c>
      <c r="D133" s="18">
        <v>708</v>
      </c>
      <c r="E133" s="18">
        <v>390</v>
      </c>
      <c r="F133" s="18">
        <v>251</v>
      </c>
      <c r="G133" s="18">
        <v>780</v>
      </c>
      <c r="H133" s="18">
        <v>437</v>
      </c>
      <c r="I133" s="18">
        <v>162</v>
      </c>
      <c r="J133" s="18">
        <v>251</v>
      </c>
      <c r="K133" s="18">
        <v>850</v>
      </c>
    </row>
    <row r="134" spans="1:11" ht="15" hidden="1" customHeight="1">
      <c r="A134" s="69" t="s">
        <v>60</v>
      </c>
      <c r="B134" s="70" t="s">
        <v>67</v>
      </c>
      <c r="C134" s="70"/>
      <c r="D134" s="70"/>
      <c r="E134" s="70" t="s">
        <v>67</v>
      </c>
      <c r="F134" s="70"/>
      <c r="G134" s="70"/>
      <c r="H134" s="70" t="s">
        <v>67</v>
      </c>
      <c r="I134" s="70"/>
      <c r="J134" s="70"/>
      <c r="K134" s="70"/>
    </row>
    <row r="135" spans="1:11" hidden="1">
      <c r="A135" s="69"/>
      <c r="B135" s="18" t="s">
        <v>40</v>
      </c>
      <c r="C135" s="18" t="s">
        <v>41</v>
      </c>
      <c r="D135" s="18" t="s">
        <v>43</v>
      </c>
      <c r="E135" s="18" t="s">
        <v>40</v>
      </c>
      <c r="F135" s="18" t="s">
        <v>42</v>
      </c>
      <c r="G135" s="18" t="s">
        <v>43</v>
      </c>
      <c r="H135" s="18" t="s">
        <v>40</v>
      </c>
      <c r="I135" s="18" t="s">
        <v>41</v>
      </c>
      <c r="J135" s="18" t="s">
        <v>42</v>
      </c>
      <c r="K135" s="18" t="s">
        <v>43</v>
      </c>
    </row>
    <row r="136" spans="1:11" hidden="1">
      <c r="A136" s="18">
        <v>1</v>
      </c>
      <c r="B136" s="28">
        <v>9.6</v>
      </c>
      <c r="C136" s="28">
        <v>9.1</v>
      </c>
      <c r="D136" s="28">
        <v>18.7</v>
      </c>
      <c r="E136" s="28">
        <v>11.5</v>
      </c>
      <c r="F136" s="28">
        <v>0</v>
      </c>
      <c r="G136" s="28">
        <v>22.3</v>
      </c>
      <c r="H136" s="28">
        <v>13.4</v>
      </c>
      <c r="I136" s="28">
        <v>12.5</v>
      </c>
      <c r="J136" s="28">
        <v>0</v>
      </c>
      <c r="K136" s="28">
        <v>25.9</v>
      </c>
    </row>
    <row r="137" spans="1:11" hidden="1">
      <c r="A137" s="18">
        <v>2</v>
      </c>
      <c r="B137" s="28">
        <v>9.9</v>
      </c>
      <c r="C137" s="28">
        <v>9</v>
      </c>
      <c r="D137" s="28">
        <v>18.899999999999999</v>
      </c>
      <c r="E137" s="28">
        <v>11.9</v>
      </c>
      <c r="F137" s="28">
        <v>0</v>
      </c>
      <c r="G137" s="28">
        <v>22.6</v>
      </c>
      <c r="H137" s="28">
        <v>13.9</v>
      </c>
      <c r="I137" s="28">
        <v>12.3</v>
      </c>
      <c r="J137" s="28">
        <v>0</v>
      </c>
      <c r="K137" s="28">
        <v>26.2</v>
      </c>
    </row>
    <row r="138" spans="1:11" hidden="1">
      <c r="A138" s="18">
        <v>3</v>
      </c>
      <c r="B138" s="28">
        <v>10.3</v>
      </c>
      <c r="C138" s="28">
        <v>8.9</v>
      </c>
      <c r="D138" s="28">
        <v>19.100000000000001</v>
      </c>
      <c r="E138" s="28">
        <v>12.3</v>
      </c>
      <c r="F138" s="28">
        <v>0</v>
      </c>
      <c r="G138" s="28">
        <v>22.8</v>
      </c>
      <c r="H138" s="28">
        <v>14.4</v>
      </c>
      <c r="I138" s="28">
        <v>12.2</v>
      </c>
      <c r="J138" s="28">
        <v>0</v>
      </c>
      <c r="K138" s="28">
        <v>26.5</v>
      </c>
    </row>
    <row r="139" spans="1:11" hidden="1">
      <c r="A139" s="18">
        <v>4</v>
      </c>
      <c r="B139" s="28">
        <v>10.6</v>
      </c>
      <c r="C139" s="28">
        <v>8.8000000000000007</v>
      </c>
      <c r="D139" s="28">
        <v>19.399999999999999</v>
      </c>
      <c r="E139" s="28">
        <v>12.7</v>
      </c>
      <c r="F139" s="28">
        <v>0</v>
      </c>
      <c r="G139" s="28">
        <v>23.1</v>
      </c>
      <c r="H139" s="28">
        <v>14.9</v>
      </c>
      <c r="I139" s="28">
        <v>12</v>
      </c>
      <c r="J139" s="28">
        <v>0</v>
      </c>
      <c r="K139" s="28">
        <v>26.9</v>
      </c>
    </row>
    <row r="140" spans="1:11" hidden="1">
      <c r="A140" s="18">
        <v>5</v>
      </c>
      <c r="B140" s="28">
        <v>11</v>
      </c>
      <c r="C140" s="28">
        <v>8.6999999999999993</v>
      </c>
      <c r="D140" s="28">
        <v>19.7</v>
      </c>
      <c r="E140" s="28">
        <v>13.1</v>
      </c>
      <c r="F140" s="28">
        <v>0</v>
      </c>
      <c r="G140" s="28">
        <v>23.4</v>
      </c>
      <c r="H140" s="28">
        <v>15.3</v>
      </c>
      <c r="I140" s="28">
        <v>11.9</v>
      </c>
      <c r="J140" s="28">
        <v>0</v>
      </c>
      <c r="K140" s="28">
        <v>27.2</v>
      </c>
    </row>
    <row r="141" spans="1:11" hidden="1">
      <c r="A141" s="18">
        <v>6</v>
      </c>
      <c r="B141" s="28">
        <v>11.3</v>
      </c>
      <c r="C141" s="28">
        <v>8.6999999999999993</v>
      </c>
      <c r="D141" s="28">
        <v>20</v>
      </c>
      <c r="E141" s="28">
        <v>13.6</v>
      </c>
      <c r="F141" s="28">
        <v>0</v>
      </c>
      <c r="G141" s="28">
        <v>23.8</v>
      </c>
      <c r="H141" s="28">
        <v>15.8</v>
      </c>
      <c r="I141" s="28">
        <v>11.8</v>
      </c>
      <c r="J141" s="28">
        <v>0</v>
      </c>
      <c r="K141" s="28">
        <v>27.6</v>
      </c>
    </row>
    <row r="142" spans="1:11" hidden="1">
      <c r="A142" s="18">
        <v>7</v>
      </c>
      <c r="B142" s="28">
        <v>11.6</v>
      </c>
      <c r="C142" s="28">
        <v>8.6</v>
      </c>
      <c r="D142" s="28">
        <v>32.5</v>
      </c>
      <c r="E142" s="28">
        <v>14</v>
      </c>
      <c r="F142" s="28">
        <v>12.2</v>
      </c>
      <c r="G142" s="28">
        <v>36.299999999999997</v>
      </c>
      <c r="H142" s="28">
        <v>16.3</v>
      </c>
      <c r="I142" s="28">
        <v>11.7</v>
      </c>
      <c r="J142" s="28">
        <v>12.2</v>
      </c>
      <c r="K142" s="28">
        <v>40.200000000000003</v>
      </c>
    </row>
    <row r="143" spans="1:11" hidden="1">
      <c r="A143" s="18">
        <v>8</v>
      </c>
      <c r="B143" s="28">
        <v>12</v>
      </c>
      <c r="C143" s="28">
        <v>8.6999999999999993</v>
      </c>
      <c r="D143" s="28">
        <v>32.799999999999997</v>
      </c>
      <c r="E143" s="28">
        <v>14.4</v>
      </c>
      <c r="F143" s="28">
        <v>12.2</v>
      </c>
      <c r="G143" s="28">
        <v>36.799999999999997</v>
      </c>
      <c r="H143" s="28">
        <v>16.8</v>
      </c>
      <c r="I143" s="28">
        <v>11.7</v>
      </c>
      <c r="J143" s="28">
        <v>12.2</v>
      </c>
      <c r="K143" s="28">
        <v>40.6</v>
      </c>
    </row>
    <row r="144" spans="1:11" hidden="1">
      <c r="A144" s="18">
        <v>9</v>
      </c>
      <c r="B144" s="28">
        <v>12.3</v>
      </c>
      <c r="C144" s="28">
        <v>8.8000000000000007</v>
      </c>
      <c r="D144" s="28">
        <v>33.299999999999997</v>
      </c>
      <c r="E144" s="28">
        <v>14.8</v>
      </c>
      <c r="F144" s="28">
        <v>12.2</v>
      </c>
      <c r="G144" s="28">
        <v>37.299999999999997</v>
      </c>
      <c r="H144" s="28">
        <v>17.2</v>
      </c>
      <c r="I144" s="28">
        <v>11.8</v>
      </c>
      <c r="J144" s="28">
        <v>12.2</v>
      </c>
      <c r="K144" s="28">
        <v>41.2</v>
      </c>
    </row>
    <row r="145" spans="1:11" ht="15" hidden="1" customHeight="1">
      <c r="A145" s="69" t="s">
        <v>60</v>
      </c>
      <c r="B145" s="70" t="s">
        <v>37</v>
      </c>
      <c r="C145" s="70"/>
      <c r="D145" s="70"/>
      <c r="E145" s="70" t="s">
        <v>37</v>
      </c>
      <c r="F145" s="70"/>
      <c r="G145" s="70"/>
      <c r="H145" s="70" t="s">
        <v>37</v>
      </c>
      <c r="I145" s="70"/>
      <c r="J145" s="70"/>
      <c r="K145" s="70"/>
    </row>
    <row r="146" spans="1:11" hidden="1">
      <c r="A146" s="69"/>
      <c r="B146" s="18" t="s">
        <v>40</v>
      </c>
      <c r="C146" s="18" t="s">
        <v>41</v>
      </c>
      <c r="D146" s="18" t="s">
        <v>43</v>
      </c>
      <c r="E146" s="18" t="s">
        <v>40</v>
      </c>
      <c r="F146" s="18" t="s">
        <v>42</v>
      </c>
      <c r="G146" s="18" t="s">
        <v>43</v>
      </c>
      <c r="H146" s="18" t="s">
        <v>40</v>
      </c>
      <c r="I146" s="18" t="s">
        <v>41</v>
      </c>
      <c r="J146" s="18" t="s">
        <v>42</v>
      </c>
      <c r="K146" s="18" t="s">
        <v>43</v>
      </c>
    </row>
    <row r="147" spans="1:11" hidden="1">
      <c r="A147" s="18">
        <v>1</v>
      </c>
      <c r="B147" s="28">
        <v>7.3</v>
      </c>
      <c r="C147" s="28">
        <v>3.7</v>
      </c>
      <c r="D147" s="28">
        <v>11</v>
      </c>
      <c r="E147" s="28">
        <v>8.8000000000000007</v>
      </c>
      <c r="F147" s="28">
        <v>0</v>
      </c>
      <c r="G147" s="28">
        <v>13.2</v>
      </c>
      <c r="H147" s="28">
        <v>10.199999999999999</v>
      </c>
      <c r="I147" s="28">
        <v>5.0999999999999996</v>
      </c>
      <c r="J147" s="28">
        <v>0</v>
      </c>
      <c r="K147" s="28">
        <v>15.3</v>
      </c>
    </row>
    <row r="148" spans="1:11" hidden="1">
      <c r="A148" s="18">
        <v>2</v>
      </c>
      <c r="B148" s="28">
        <v>7.6</v>
      </c>
      <c r="C148" s="28">
        <v>3.6</v>
      </c>
      <c r="D148" s="28">
        <v>11.2</v>
      </c>
      <c r="E148" s="28">
        <v>9.1</v>
      </c>
      <c r="F148" s="28">
        <v>0</v>
      </c>
      <c r="G148" s="28">
        <v>13.4</v>
      </c>
      <c r="H148" s="28">
        <v>10.6</v>
      </c>
      <c r="I148" s="28">
        <v>5</v>
      </c>
      <c r="J148" s="28">
        <v>0</v>
      </c>
      <c r="K148" s="28">
        <v>15.6</v>
      </c>
    </row>
    <row r="149" spans="1:11" hidden="1">
      <c r="A149" s="18">
        <v>3</v>
      </c>
      <c r="B149" s="28">
        <v>7.8</v>
      </c>
      <c r="C149" s="28">
        <v>3.6</v>
      </c>
      <c r="D149" s="28">
        <v>11.4</v>
      </c>
      <c r="E149" s="28">
        <v>9.4</v>
      </c>
      <c r="F149" s="28">
        <v>0</v>
      </c>
      <c r="G149" s="28">
        <v>13.7</v>
      </c>
      <c r="H149" s="28">
        <v>11</v>
      </c>
      <c r="I149" s="28">
        <v>4.9000000000000004</v>
      </c>
      <c r="J149" s="28">
        <v>0</v>
      </c>
      <c r="K149" s="28">
        <v>15.9</v>
      </c>
    </row>
    <row r="150" spans="1:11" hidden="1">
      <c r="A150" s="18">
        <v>4</v>
      </c>
      <c r="B150" s="28">
        <v>8.1</v>
      </c>
      <c r="C150" s="28">
        <v>3.5</v>
      </c>
      <c r="D150" s="28">
        <v>11.6</v>
      </c>
      <c r="E150" s="28">
        <v>9.6999999999999993</v>
      </c>
      <c r="F150" s="28">
        <v>0</v>
      </c>
      <c r="G150" s="28">
        <v>13.9</v>
      </c>
      <c r="H150" s="28">
        <v>11.3</v>
      </c>
      <c r="I150" s="28">
        <v>4.9000000000000004</v>
      </c>
      <c r="J150" s="28">
        <v>0</v>
      </c>
      <c r="K150" s="28">
        <v>16.2</v>
      </c>
    </row>
    <row r="151" spans="1:11" hidden="1">
      <c r="A151" s="18">
        <v>5</v>
      </c>
      <c r="B151" s="28">
        <v>8.4</v>
      </c>
      <c r="C151" s="28">
        <v>3.5</v>
      </c>
      <c r="D151" s="28">
        <v>11.9</v>
      </c>
      <c r="E151" s="28">
        <v>10</v>
      </c>
      <c r="F151" s="28">
        <v>0</v>
      </c>
      <c r="G151" s="28">
        <v>14.2</v>
      </c>
      <c r="H151" s="28">
        <v>11.7</v>
      </c>
      <c r="I151" s="28">
        <v>4.8</v>
      </c>
      <c r="J151" s="28">
        <v>0</v>
      </c>
      <c r="K151" s="28">
        <v>16.5</v>
      </c>
    </row>
    <row r="152" spans="1:11" hidden="1">
      <c r="A152" s="18">
        <v>6</v>
      </c>
      <c r="B152" s="28">
        <v>8.6</v>
      </c>
      <c r="C152" s="28">
        <v>3.5</v>
      </c>
      <c r="D152" s="28">
        <v>12.1</v>
      </c>
      <c r="E152" s="28">
        <v>10.4</v>
      </c>
      <c r="F152" s="28">
        <v>0</v>
      </c>
      <c r="G152" s="28">
        <v>14.5</v>
      </c>
      <c r="H152" s="28">
        <v>12.1</v>
      </c>
      <c r="I152" s="28">
        <v>4.8</v>
      </c>
      <c r="J152" s="28">
        <v>0</v>
      </c>
      <c r="K152" s="28">
        <v>16.8</v>
      </c>
    </row>
    <row r="153" spans="1:11" hidden="1">
      <c r="A153" s="18">
        <v>7</v>
      </c>
      <c r="B153" s="28">
        <v>8.9</v>
      </c>
      <c r="C153" s="28">
        <v>3.5</v>
      </c>
      <c r="D153" s="28">
        <v>17.3</v>
      </c>
      <c r="E153" s="28">
        <v>10.7</v>
      </c>
      <c r="F153" s="28">
        <v>5</v>
      </c>
      <c r="G153" s="28">
        <v>19.8</v>
      </c>
      <c r="H153" s="28">
        <v>12.4</v>
      </c>
      <c r="I153" s="28">
        <v>4.7</v>
      </c>
      <c r="J153" s="28">
        <v>5</v>
      </c>
      <c r="K153" s="28">
        <v>22.1</v>
      </c>
    </row>
    <row r="154" spans="1:11" hidden="1">
      <c r="A154" s="18">
        <v>8</v>
      </c>
      <c r="B154" s="28">
        <v>9.1999999999999993</v>
      </c>
      <c r="C154" s="28">
        <v>3.5</v>
      </c>
      <c r="D154" s="28">
        <v>17.600000000000001</v>
      </c>
      <c r="E154" s="28">
        <v>11</v>
      </c>
      <c r="F154" s="28">
        <v>5</v>
      </c>
      <c r="G154" s="28">
        <v>20.100000000000001</v>
      </c>
      <c r="H154" s="28">
        <v>12.8</v>
      </c>
      <c r="I154" s="28">
        <v>4.7</v>
      </c>
      <c r="J154" s="28">
        <v>5</v>
      </c>
      <c r="K154" s="28">
        <v>22.5</v>
      </c>
    </row>
    <row r="155" spans="1:11" hidden="1">
      <c r="A155" s="18">
        <v>9</v>
      </c>
      <c r="B155" s="28">
        <v>9.4</v>
      </c>
      <c r="C155" s="28">
        <v>3.5</v>
      </c>
      <c r="D155" s="28">
        <v>17.899999999999999</v>
      </c>
      <c r="E155" s="28">
        <v>11.3</v>
      </c>
      <c r="F155" s="28">
        <v>5</v>
      </c>
      <c r="G155" s="28">
        <v>20.399999999999999</v>
      </c>
      <c r="H155" s="28">
        <v>13.2</v>
      </c>
      <c r="I155" s="28">
        <v>4.8</v>
      </c>
      <c r="J155" s="28">
        <v>5</v>
      </c>
      <c r="K155" s="28">
        <v>22.9</v>
      </c>
    </row>
    <row r="156" spans="1:11" ht="15" hidden="1" customHeight="1">
      <c r="A156" s="69" t="s">
        <v>60</v>
      </c>
      <c r="B156" s="70" t="s">
        <v>68</v>
      </c>
      <c r="C156" s="70"/>
      <c r="D156" s="70"/>
      <c r="E156" s="70" t="s">
        <v>68</v>
      </c>
      <c r="F156" s="70"/>
      <c r="G156" s="70"/>
      <c r="H156" s="70" t="s">
        <v>68</v>
      </c>
      <c r="I156" s="70"/>
      <c r="J156" s="70"/>
      <c r="K156" s="70"/>
    </row>
    <row r="157" spans="1:11" hidden="1">
      <c r="A157" s="69"/>
      <c r="B157" s="18" t="s">
        <v>69</v>
      </c>
      <c r="C157" s="18" t="s">
        <v>70</v>
      </c>
      <c r="D157" s="18"/>
      <c r="E157" s="18" t="s">
        <v>69</v>
      </c>
      <c r="F157" s="18" t="s">
        <v>71</v>
      </c>
      <c r="G157" s="18"/>
      <c r="H157" s="18" t="s">
        <v>69</v>
      </c>
      <c r="I157" s="18" t="s">
        <v>70</v>
      </c>
      <c r="J157" s="18" t="s">
        <v>71</v>
      </c>
      <c r="K157" s="18"/>
    </row>
    <row r="158" spans="1:11" hidden="1">
      <c r="A158" s="18">
        <v>1</v>
      </c>
      <c r="B158" s="31">
        <v>0.80468725697480314</v>
      </c>
      <c r="C158" s="31">
        <v>6.1729433411765719E-2</v>
      </c>
      <c r="D158" s="18"/>
      <c r="E158" s="31">
        <v>0.9678293309916125</v>
      </c>
      <c r="F158" s="31">
        <v>1.0295587644033783</v>
      </c>
      <c r="G158" s="18"/>
      <c r="H158" s="31">
        <v>1.1287667823865732</v>
      </c>
      <c r="I158" s="31">
        <v>6.1729433411765719E-2</v>
      </c>
      <c r="J158" s="31">
        <v>1.190496215798339</v>
      </c>
      <c r="K158" s="18"/>
    </row>
    <row r="159" spans="1:11" hidden="1">
      <c r="A159" s="18">
        <v>2</v>
      </c>
      <c r="B159" s="31">
        <v>0.80468725697480314</v>
      </c>
      <c r="C159" s="31">
        <v>0.10582188584874123</v>
      </c>
      <c r="D159" s="18"/>
      <c r="E159" s="31">
        <v>0.9678293309916125</v>
      </c>
      <c r="F159" s="31">
        <v>1.071446594218505</v>
      </c>
      <c r="G159" s="18"/>
      <c r="H159" s="31">
        <v>1.1287667823865732</v>
      </c>
      <c r="I159" s="31">
        <v>0.10582188584874123</v>
      </c>
      <c r="J159" s="31">
        <v>1.2323840456134656</v>
      </c>
      <c r="K159" s="18"/>
    </row>
    <row r="160" spans="1:11" hidden="1">
      <c r="A160" s="18">
        <v>3</v>
      </c>
      <c r="B160" s="31">
        <v>0.80468725697480314</v>
      </c>
      <c r="C160" s="31">
        <v>0.16975594188235574</v>
      </c>
      <c r="D160" s="18"/>
      <c r="E160" s="31">
        <v>0.9678293309916125</v>
      </c>
      <c r="F160" s="31">
        <v>1.1375852728739684</v>
      </c>
      <c r="G160" s="18"/>
      <c r="H160" s="31">
        <v>1.1287667823865732</v>
      </c>
      <c r="I160" s="31">
        <v>0.16975594188235574</v>
      </c>
      <c r="J160" s="31">
        <v>1.298522724268929</v>
      </c>
      <c r="K160" s="18"/>
    </row>
    <row r="161" spans="1:11" hidden="1">
      <c r="A161" s="18">
        <v>4</v>
      </c>
      <c r="B161" s="31">
        <v>0.80468725697480314</v>
      </c>
      <c r="C161" s="31">
        <v>0.26896395986555066</v>
      </c>
      <c r="D161" s="18"/>
      <c r="E161" s="31">
        <v>0.9678293309916125</v>
      </c>
      <c r="F161" s="31">
        <v>1.2367932908571633</v>
      </c>
      <c r="G161" s="18"/>
      <c r="H161" s="31">
        <v>1.1287667823865732</v>
      </c>
      <c r="I161" s="31">
        <v>0.26896395986555066</v>
      </c>
      <c r="J161" s="31">
        <v>1.3977307422521239</v>
      </c>
      <c r="K161" s="18"/>
    </row>
    <row r="162" spans="1:11" hidden="1">
      <c r="A162" s="18">
        <v>5</v>
      </c>
      <c r="B162" s="31">
        <v>0.80468725697480314</v>
      </c>
      <c r="C162" s="31">
        <v>0.41446905290756986</v>
      </c>
      <c r="D162" s="18"/>
      <c r="E162" s="31">
        <v>0.9678293309916125</v>
      </c>
      <c r="F162" s="31">
        <v>1.3800937612773336</v>
      </c>
      <c r="G162" s="18"/>
      <c r="H162" s="31">
        <v>1.1287667823865732</v>
      </c>
      <c r="I162" s="31">
        <v>0.41446905290756986</v>
      </c>
      <c r="J162" s="31">
        <v>1.5410312126722943</v>
      </c>
      <c r="K162" s="18"/>
    </row>
    <row r="163" spans="1:11" hidden="1">
      <c r="A163" s="18">
        <v>6</v>
      </c>
      <c r="B163" s="31">
        <v>0.80468725697480314</v>
      </c>
      <c r="C163" s="31">
        <v>0.61729433411765722</v>
      </c>
      <c r="D163" s="18"/>
      <c r="E163" s="31">
        <v>0.9678293309916125</v>
      </c>
      <c r="F163" s="31">
        <v>1.5829190424874209</v>
      </c>
      <c r="G163" s="18"/>
      <c r="H163" s="31">
        <v>1.1287667823865732</v>
      </c>
      <c r="I163" s="31">
        <v>0.61729433411765722</v>
      </c>
      <c r="J163" s="31">
        <v>1.7460611165042303</v>
      </c>
      <c r="K163" s="18"/>
    </row>
    <row r="164" spans="1:11" hidden="1">
      <c r="A164" s="18">
        <v>7</v>
      </c>
      <c r="B164" s="31">
        <v>0.80468725697480314</v>
      </c>
      <c r="C164" s="31">
        <v>0.89287216184875418</v>
      </c>
      <c r="D164" s="18"/>
      <c r="E164" s="31">
        <v>0.9678293309916125</v>
      </c>
      <c r="F164" s="31">
        <v>1.8584968702185178</v>
      </c>
      <c r="G164" s="18"/>
      <c r="H164" s="31">
        <v>1.1287667823865732</v>
      </c>
      <c r="I164" s="31">
        <v>0.89287216184875418</v>
      </c>
      <c r="J164" s="31">
        <v>2.0216389442353275</v>
      </c>
      <c r="K164" s="18"/>
    </row>
    <row r="165" spans="1:11" hidden="1">
      <c r="A165" s="18">
        <v>8</v>
      </c>
      <c r="B165" s="31">
        <v>0.80468725697480314</v>
      </c>
      <c r="C165" s="31">
        <v>1.2522256492101047</v>
      </c>
      <c r="D165" s="18"/>
      <c r="E165" s="31">
        <v>0.9678293309916125</v>
      </c>
      <c r="F165" s="31">
        <v>2.2200549802017169</v>
      </c>
      <c r="G165" s="18"/>
      <c r="H165" s="31">
        <v>1.1287667823865732</v>
      </c>
      <c r="I165" s="31">
        <v>1.2522256492101047</v>
      </c>
      <c r="J165" s="31">
        <v>2.3809924315966779</v>
      </c>
      <c r="K165" s="18"/>
    </row>
    <row r="166" spans="1:11" hidden="1">
      <c r="A166" s="18">
        <v>9</v>
      </c>
      <c r="B166" s="31">
        <v>0.80468725697480314</v>
      </c>
      <c r="C166" s="31">
        <v>1.7041732866891037</v>
      </c>
      <c r="D166" s="18"/>
      <c r="E166" s="31">
        <v>0.9678293309916125</v>
      </c>
      <c r="F166" s="31">
        <v>2.6697979950588673</v>
      </c>
      <c r="G166" s="18"/>
      <c r="H166" s="31">
        <v>1.1287667823865732</v>
      </c>
      <c r="I166" s="31">
        <v>1.7041732866891037</v>
      </c>
      <c r="J166" s="31">
        <v>2.832940069075677</v>
      </c>
      <c r="K166" s="18"/>
    </row>
    <row r="167" spans="1:11" ht="15" hidden="1" customHeight="1">
      <c r="A167" s="69" t="s">
        <v>60</v>
      </c>
      <c r="B167" s="70" t="s">
        <v>72</v>
      </c>
      <c r="C167" s="70"/>
      <c r="D167" s="70"/>
      <c r="E167" s="70" t="s">
        <v>72</v>
      </c>
      <c r="F167" s="70"/>
      <c r="G167" s="70"/>
      <c r="H167" s="70" t="s">
        <v>72</v>
      </c>
      <c r="I167" s="70"/>
      <c r="J167" s="70"/>
      <c r="K167" s="70"/>
    </row>
    <row r="168" spans="1:11" hidden="1">
      <c r="A168" s="69"/>
      <c r="B168" s="18" t="s">
        <v>73</v>
      </c>
      <c r="C168" s="18" t="s">
        <v>70</v>
      </c>
      <c r="D168" s="18"/>
      <c r="E168" s="18" t="s">
        <v>73</v>
      </c>
      <c r="F168" s="18" t="s">
        <v>71</v>
      </c>
      <c r="G168" s="18"/>
      <c r="H168" s="18" t="s">
        <v>73</v>
      </c>
      <c r="I168" s="18" t="s">
        <v>70</v>
      </c>
      <c r="J168" s="18" t="s">
        <v>71</v>
      </c>
      <c r="K168" s="18"/>
    </row>
    <row r="169" spans="1:11" hidden="1">
      <c r="A169" s="18">
        <v>1</v>
      </c>
      <c r="B169" s="30">
        <v>685.63763539496927</v>
      </c>
      <c r="C169" s="30">
        <v>2.2046226218487757</v>
      </c>
      <c r="D169" s="18"/>
      <c r="E169" s="30">
        <v>822.32423794959334</v>
      </c>
      <c r="F169" s="30">
        <v>826.73348319329091</v>
      </c>
      <c r="G169" s="18"/>
      <c r="H169" s="30">
        <v>961.2154631260662</v>
      </c>
      <c r="I169" s="30">
        <v>2.2046226218487757</v>
      </c>
      <c r="J169" s="30">
        <v>963.42008574791498</v>
      </c>
      <c r="K169" s="18"/>
    </row>
    <row r="170" spans="1:11" hidden="1">
      <c r="A170" s="18">
        <v>2</v>
      </c>
      <c r="B170" s="30">
        <v>709.88848423530578</v>
      </c>
      <c r="C170" s="30">
        <v>6.613867865546327</v>
      </c>
      <c r="D170" s="18"/>
      <c r="E170" s="30">
        <v>853.18895465547621</v>
      </c>
      <c r="F170" s="30">
        <v>857.59819989917378</v>
      </c>
      <c r="G170" s="18"/>
      <c r="H170" s="30">
        <v>994.28480245379785</v>
      </c>
      <c r="I170" s="30">
        <v>6.613867865546327</v>
      </c>
      <c r="J170" s="30">
        <v>1000.8986703193442</v>
      </c>
      <c r="K170" s="18"/>
    </row>
    <row r="171" spans="1:11" hidden="1">
      <c r="A171" s="18">
        <v>3</v>
      </c>
      <c r="B171" s="30">
        <v>734.1393330756423</v>
      </c>
      <c r="C171" s="30">
        <v>8.8184904873951027</v>
      </c>
      <c r="D171" s="18"/>
      <c r="E171" s="30">
        <v>881.84904873951029</v>
      </c>
      <c r="F171" s="30">
        <v>890.66753922690543</v>
      </c>
      <c r="G171" s="18"/>
      <c r="H171" s="30">
        <v>1029.5587644033783</v>
      </c>
      <c r="I171" s="30">
        <v>8.8184904873951027</v>
      </c>
      <c r="J171" s="30">
        <v>1038.3772548907734</v>
      </c>
      <c r="K171" s="18"/>
    </row>
    <row r="172" spans="1:11" hidden="1">
      <c r="A172" s="18">
        <v>4</v>
      </c>
      <c r="B172" s="30">
        <v>758.39018191597881</v>
      </c>
      <c r="C172" s="30">
        <v>15.43235835294143</v>
      </c>
      <c r="D172" s="18"/>
      <c r="E172" s="30">
        <v>910.50914282354438</v>
      </c>
      <c r="F172" s="30">
        <v>928.14612379833454</v>
      </c>
      <c r="G172" s="18"/>
      <c r="H172" s="30">
        <v>1062.6281037311098</v>
      </c>
      <c r="I172" s="30">
        <v>15.43235835294143</v>
      </c>
      <c r="J172" s="30">
        <v>1080.2650847059001</v>
      </c>
      <c r="K172" s="18"/>
    </row>
    <row r="173" spans="1:11" hidden="1">
      <c r="A173" s="18">
        <v>5</v>
      </c>
      <c r="B173" s="30">
        <v>784.84565337816412</v>
      </c>
      <c r="C173" s="30">
        <v>26.455471462185308</v>
      </c>
      <c r="D173" s="18"/>
      <c r="E173" s="30">
        <v>941.37385952942725</v>
      </c>
      <c r="F173" s="30">
        <v>967.82933099161255</v>
      </c>
      <c r="G173" s="18"/>
      <c r="H173" s="30">
        <v>1097.9020656806904</v>
      </c>
      <c r="I173" s="30">
        <v>26.455471462185308</v>
      </c>
      <c r="J173" s="30">
        <v>1124.3575371428756</v>
      </c>
      <c r="K173" s="18"/>
    </row>
    <row r="174" spans="1:11" hidden="1">
      <c r="A174" s="18">
        <v>6</v>
      </c>
      <c r="B174" s="30">
        <v>809.09650221850075</v>
      </c>
      <c r="C174" s="30">
        <v>41.887829815126736</v>
      </c>
      <c r="D174" s="18"/>
      <c r="E174" s="30">
        <v>970.03395361346134</v>
      </c>
      <c r="F174" s="30">
        <v>1011.921783428588</v>
      </c>
      <c r="G174" s="18"/>
      <c r="H174" s="30">
        <v>1130.9714050084219</v>
      </c>
      <c r="I174" s="30">
        <v>41.887829815126736</v>
      </c>
      <c r="J174" s="30">
        <v>1175.0638574453974</v>
      </c>
      <c r="K174" s="18"/>
    </row>
    <row r="175" spans="1:11" hidden="1">
      <c r="A175" s="18">
        <v>7</v>
      </c>
      <c r="B175" s="30">
        <v>833.34735105883726</v>
      </c>
      <c r="C175" s="30">
        <v>63.934056033614496</v>
      </c>
      <c r="D175" s="18"/>
      <c r="E175" s="30">
        <v>998.69404769749542</v>
      </c>
      <c r="F175" s="30">
        <v>1064.8327263529586</v>
      </c>
      <c r="G175" s="18"/>
      <c r="H175" s="30">
        <v>1166.2453669580023</v>
      </c>
      <c r="I175" s="30">
        <v>63.934056033614496</v>
      </c>
      <c r="J175" s="30">
        <v>1230.1794229916168</v>
      </c>
      <c r="K175" s="18"/>
    </row>
    <row r="176" spans="1:11" hidden="1">
      <c r="A176" s="18">
        <v>8</v>
      </c>
      <c r="B176" s="30">
        <v>857.59819989917378</v>
      </c>
      <c r="C176" s="30">
        <v>97.003395361346136</v>
      </c>
      <c r="D176" s="18"/>
      <c r="E176" s="30">
        <v>1029.5587644033783</v>
      </c>
      <c r="F176" s="30">
        <v>1126.5621597647244</v>
      </c>
      <c r="G176" s="18"/>
      <c r="H176" s="30">
        <v>1199.314706285734</v>
      </c>
      <c r="I176" s="30">
        <v>97.003395361346136</v>
      </c>
      <c r="J176" s="30">
        <v>1298.5227242689289</v>
      </c>
      <c r="K176" s="18"/>
    </row>
    <row r="177" spans="1:11" hidden="1">
      <c r="A177" s="18">
        <v>9</v>
      </c>
      <c r="B177" s="30">
        <v>881.84904873951029</v>
      </c>
      <c r="C177" s="30">
        <v>141.09584779832164</v>
      </c>
      <c r="D177" s="18"/>
      <c r="E177" s="30">
        <v>1058.2188584874123</v>
      </c>
      <c r="F177" s="30">
        <v>1199.314706285734</v>
      </c>
      <c r="G177" s="18"/>
      <c r="H177" s="30">
        <v>1234.5886682353143</v>
      </c>
      <c r="I177" s="30">
        <v>141.09584779832164</v>
      </c>
      <c r="J177" s="30">
        <v>1375.6845160336361</v>
      </c>
      <c r="K177" s="18"/>
    </row>
    <row r="178" spans="1:11" hidden="1"/>
    <row r="179" spans="1:11" hidden="1"/>
  </sheetData>
  <sheetProtection selectLockedCells="1" selectUnlockedCells="1"/>
  <customSheetViews>
    <customSheetView guid="{60995816-9FCF-4B30-B859-00D98D7C5F29}" hiddenRows="1">
      <selection activeCell="F5" sqref="F5"/>
      <pageMargins left="0.7" right="0.7" top="0.75" bottom="0.75" header="0.3" footer="0.3"/>
    </customSheetView>
  </customSheetViews>
  <mergeCells count="67">
    <mergeCell ref="H35:O35"/>
    <mergeCell ref="A34:W34"/>
    <mergeCell ref="A32:G32"/>
    <mergeCell ref="B36:G36"/>
    <mergeCell ref="H36:O36"/>
    <mergeCell ref="P36:W36"/>
    <mergeCell ref="B35:G35"/>
    <mergeCell ref="P35:W35"/>
    <mergeCell ref="A29:G29"/>
    <mergeCell ref="A28:G28"/>
    <mergeCell ref="A31:G31"/>
    <mergeCell ref="A30:G30"/>
    <mergeCell ref="B12:C12"/>
    <mergeCell ref="A1:G1"/>
    <mergeCell ref="A24:G24"/>
    <mergeCell ref="A25:G25"/>
    <mergeCell ref="A26:G26"/>
    <mergeCell ref="A27:G27"/>
    <mergeCell ref="B99:G99"/>
    <mergeCell ref="B39:G39"/>
    <mergeCell ref="B49:G49"/>
    <mergeCell ref="B69:G69"/>
    <mergeCell ref="B79:G79"/>
    <mergeCell ref="B89:G89"/>
    <mergeCell ref="B59:G59"/>
    <mergeCell ref="H39:O39"/>
    <mergeCell ref="P99:W99"/>
    <mergeCell ref="P89:W89"/>
    <mergeCell ref="P79:W79"/>
    <mergeCell ref="P69:W69"/>
    <mergeCell ref="P49:W49"/>
    <mergeCell ref="H89:O89"/>
    <mergeCell ref="H99:O99"/>
    <mergeCell ref="H79:O79"/>
    <mergeCell ref="H69:O69"/>
    <mergeCell ref="H49:O49"/>
    <mergeCell ref="H59:O59"/>
    <mergeCell ref="P59:W59"/>
    <mergeCell ref="P39:W39"/>
    <mergeCell ref="A110:K110"/>
    <mergeCell ref="B111:D111"/>
    <mergeCell ref="E111:G111"/>
    <mergeCell ref="H111:K111"/>
    <mergeCell ref="A112:A113"/>
    <mergeCell ref="B112:D112"/>
    <mergeCell ref="E112:G112"/>
    <mergeCell ref="H112:K112"/>
    <mergeCell ref="A123:A124"/>
    <mergeCell ref="B123:D123"/>
    <mergeCell ref="E123:G123"/>
    <mergeCell ref="H123:K123"/>
    <mergeCell ref="A134:A135"/>
    <mergeCell ref="B134:D134"/>
    <mergeCell ref="E134:G134"/>
    <mergeCell ref="H134:K134"/>
    <mergeCell ref="A167:A168"/>
    <mergeCell ref="B167:D167"/>
    <mergeCell ref="E167:G167"/>
    <mergeCell ref="H167:K167"/>
    <mergeCell ref="A145:A146"/>
    <mergeCell ref="B145:D145"/>
    <mergeCell ref="E145:G145"/>
    <mergeCell ref="H145:K145"/>
    <mergeCell ref="A156:A157"/>
    <mergeCell ref="B156:D156"/>
    <mergeCell ref="E156:G156"/>
    <mergeCell ref="H156:K156"/>
  </mergeCells>
  <conditionalFormatting sqref="B5:E5">
    <cfRule type="cellIs" dxfId="27" priority="66" operator="equal">
      <formula>B10</formula>
    </cfRule>
    <cfRule type="cellIs" dxfId="26" priority="67" operator="lessThan">
      <formula>B10*0.9</formula>
    </cfRule>
    <cfRule type="cellIs" dxfId="25" priority="68" operator="lessThan">
      <formula>B10*0.95</formula>
    </cfRule>
    <cfRule type="cellIs" dxfId="24" priority="69" operator="lessThan">
      <formula>B10</formula>
    </cfRule>
    <cfRule type="cellIs" dxfId="23" priority="70" operator="greaterThan">
      <formula>B10*1.1</formula>
    </cfRule>
    <cfRule type="cellIs" dxfId="22" priority="71" operator="greaterThan">
      <formula>B10*1.05</formula>
    </cfRule>
    <cfRule type="cellIs" dxfId="21" priority="72" operator="greaterThan">
      <formula>B10</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
  <sheetViews>
    <sheetView workbookViewId="0">
      <selection sqref="A1:H1"/>
    </sheetView>
  </sheetViews>
  <sheetFormatPr defaultColWidth="8.88671875" defaultRowHeight="14.4"/>
  <cols>
    <col min="1" max="1" width="14.33203125" customWidth="1"/>
    <col min="2" max="2" width="13.33203125" bestFit="1" customWidth="1"/>
    <col min="3" max="3" width="15.6640625" customWidth="1"/>
    <col min="4" max="4" width="16.109375" bestFit="1" customWidth="1"/>
    <col min="5" max="5" width="13.44140625" bestFit="1" customWidth="1"/>
    <col min="6" max="6" width="15.6640625" customWidth="1"/>
    <col min="7" max="7" width="16.33203125" bestFit="1" customWidth="1"/>
    <col min="8" max="8" width="16.109375" bestFit="1" customWidth="1"/>
    <col min="9" max="9" width="13.44140625" bestFit="1" customWidth="1"/>
    <col min="10" max="10" width="15.6640625" customWidth="1"/>
    <col min="11" max="11" width="13.6640625" customWidth="1"/>
    <col min="12" max="12" width="16.109375" bestFit="1" customWidth="1"/>
    <col min="13" max="13" width="5.88671875" bestFit="1" customWidth="1"/>
    <col min="14" max="19" width="5.109375" bestFit="1" customWidth="1"/>
    <col min="21" max="21" width="4.88671875" bestFit="1" customWidth="1"/>
    <col min="22" max="23" width="5.88671875" bestFit="1" customWidth="1"/>
    <col min="24" max="29" width="5.109375" bestFit="1" customWidth="1"/>
  </cols>
  <sheetData>
    <row r="1" spans="1:8" ht="18">
      <c r="A1" s="73" t="s">
        <v>74</v>
      </c>
      <c r="B1" s="73"/>
      <c r="C1" s="73"/>
      <c r="D1" s="73"/>
      <c r="E1" s="73"/>
      <c r="F1" s="73"/>
      <c r="G1" s="73"/>
      <c r="H1" s="73"/>
    </row>
    <row r="3" spans="1:8">
      <c r="A3" s="35" t="s">
        <v>30</v>
      </c>
    </row>
    <row r="4" spans="1:8" ht="15" thickBot="1">
      <c r="A4" s="11" t="s">
        <v>23</v>
      </c>
      <c r="B4" s="11" t="s">
        <v>24</v>
      </c>
      <c r="C4" s="11" t="s">
        <v>25</v>
      </c>
      <c r="D4" s="11" t="s">
        <v>26</v>
      </c>
      <c r="E4" s="11" t="s">
        <v>27</v>
      </c>
      <c r="F4" s="11" t="s">
        <v>17</v>
      </c>
      <c r="G4" s="3" t="s">
        <v>75</v>
      </c>
    </row>
    <row r="5" spans="1:8" ht="15" thickBot="1">
      <c r="A5" s="8">
        <f>Input!A$24</f>
        <v>34</v>
      </c>
      <c r="B5" s="9">
        <f>Input!B$24</f>
        <v>66</v>
      </c>
      <c r="C5" s="9">
        <f>Input!C$24</f>
        <v>11.5</v>
      </c>
      <c r="D5" s="9">
        <f>Input!D$24</f>
        <v>0.5</v>
      </c>
      <c r="E5" s="9">
        <f>Input!E$24</f>
        <v>0.25</v>
      </c>
      <c r="F5" s="12">
        <f>Input!G20</f>
        <v>1100</v>
      </c>
      <c r="G5" s="13">
        <f>IFERROR(VLOOKUP(Input!A17,'Other Bkgd Data'!H3:I6,2,FALSE),"0")</f>
        <v>2</v>
      </c>
    </row>
    <row r="8" spans="1:8">
      <c r="A8" s="4" t="s">
        <v>29</v>
      </c>
    </row>
    <row r="9" spans="1:8">
      <c r="B9" s="11" t="s">
        <v>24</v>
      </c>
      <c r="C9" s="11" t="s">
        <v>25</v>
      </c>
      <c r="D9" s="11" t="s">
        <v>26</v>
      </c>
      <c r="E9" s="11" t="s">
        <v>27</v>
      </c>
      <c r="F9" s="11" t="s">
        <v>76</v>
      </c>
      <c r="G9" s="11" t="s">
        <v>77</v>
      </c>
    </row>
    <row r="10" spans="1:8">
      <c r="B10" s="7">
        <f>IF(G5=2,65,IF(G5=5,55,IF(G5=8,55,IF(G5=11,60))))</f>
        <v>65</v>
      </c>
      <c r="C10" s="6">
        <f>IF(G5=5,7,IF(G5=8,7,IF(G5=11,9,IF(G5=2,11))))</f>
        <v>11</v>
      </c>
      <c r="D10" s="5">
        <f>IF(G5&gt;2,0.4,IF(G5=2,0.52))</f>
        <v>0.52</v>
      </c>
      <c r="E10" s="5">
        <v>0.2</v>
      </c>
      <c r="F10" s="5">
        <f>IF(G5&gt;2,0.6,IF(G5=2,0.7))</f>
        <v>0.7</v>
      </c>
      <c r="G10" s="5">
        <f>IF(G5&gt;2,0.2,IF(G5=2,0.12))</f>
        <v>0.12</v>
      </c>
    </row>
  </sheetData>
  <sheetProtection selectLockedCells="1" selectUnlockedCells="1"/>
  <customSheetViews>
    <customSheetView guid="{60995816-9FCF-4B30-B859-00D98D7C5F29}">
      <selection activeCell="C10" sqref="C10"/>
      <pageMargins left="0.7" right="0.7" top="0.75" bottom="0.75" header="0.3" footer="0.3"/>
      <pageSetup orientation="portrait" r:id="rId1"/>
    </customSheetView>
  </customSheetViews>
  <mergeCells count="1">
    <mergeCell ref="A1:H1"/>
  </mergeCells>
  <conditionalFormatting sqref="B5:E5">
    <cfRule type="cellIs" dxfId="20" priority="59" operator="equal">
      <formula>B10</formula>
    </cfRule>
    <cfRule type="cellIs" dxfId="19" priority="60" operator="lessThan">
      <formula>B10*0.9</formula>
    </cfRule>
    <cfRule type="cellIs" dxfId="18" priority="61" operator="lessThan">
      <formula>B10*0.95</formula>
    </cfRule>
    <cfRule type="cellIs" dxfId="17" priority="62" operator="lessThan">
      <formula>B10</formula>
    </cfRule>
    <cfRule type="cellIs" dxfId="16" priority="63" operator="greaterThan">
      <formula>B10*1.1</formula>
    </cfRule>
    <cfRule type="cellIs" dxfId="15" priority="64" operator="greaterThan">
      <formula>B10*1.05</formula>
    </cfRule>
    <cfRule type="cellIs" dxfId="14" priority="65" operator="greaterThan">
      <formula>B10</formula>
    </cfRule>
  </conditionalFormatting>
  <pageMargins left="0.7" right="0.7" top="0.75" bottom="0.75" header="0.3" footer="0.3"/>
  <pageSetup orientation="portrait"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CE7A2-13A1-DC40-B351-8A7547F812BA}">
  <dimension ref="A1:H11"/>
  <sheetViews>
    <sheetView workbookViewId="0">
      <selection sqref="A1:H1"/>
    </sheetView>
  </sheetViews>
  <sheetFormatPr defaultColWidth="11.44140625" defaultRowHeight="14.4"/>
  <cols>
    <col min="7" max="7" width="16.88671875" customWidth="1"/>
    <col min="8" max="8" width="19.44140625" customWidth="1"/>
  </cols>
  <sheetData>
    <row r="1" spans="1:8" ht="18">
      <c r="A1" s="73" t="s">
        <v>78</v>
      </c>
      <c r="B1" s="73"/>
      <c r="C1" s="73"/>
      <c r="D1" s="73"/>
      <c r="E1" s="73"/>
      <c r="F1" s="73"/>
      <c r="G1" s="73"/>
      <c r="H1" s="73"/>
    </row>
    <row r="2" spans="1:8">
      <c r="A2" s="35"/>
      <c r="B2" s="3"/>
      <c r="C2" s="3"/>
      <c r="D2" s="3"/>
      <c r="E2" s="3"/>
      <c r="F2" s="3"/>
      <c r="G2" s="3"/>
      <c r="H2" s="3"/>
    </row>
    <row r="3" spans="1:8" ht="15" thickBot="1">
      <c r="A3" s="2" t="s">
        <v>23</v>
      </c>
      <c r="B3" s="2" t="s">
        <v>24</v>
      </c>
      <c r="C3" s="2" t="s">
        <v>25</v>
      </c>
      <c r="D3" s="2" t="s">
        <v>26</v>
      </c>
      <c r="E3" s="2" t="s">
        <v>27</v>
      </c>
      <c r="F3" s="2" t="s">
        <v>28</v>
      </c>
      <c r="G3" s="2" t="s">
        <v>17</v>
      </c>
      <c r="H3" s="2" t="s">
        <v>75</v>
      </c>
    </row>
    <row r="4" spans="1:8" ht="15" thickBot="1">
      <c r="A4" s="8">
        <f>Input!A24</f>
        <v>34</v>
      </c>
      <c r="B4" s="9">
        <f>Input!B24</f>
        <v>66</v>
      </c>
      <c r="C4" s="9">
        <f>Input!C24</f>
        <v>11.5</v>
      </c>
      <c r="D4" s="9">
        <f>Input!D24</f>
        <v>0.5</v>
      </c>
      <c r="E4" s="9">
        <f>Input!E24</f>
        <v>0.25</v>
      </c>
      <c r="F4" s="9">
        <f>Input!F24</f>
        <v>2</v>
      </c>
      <c r="G4" s="12">
        <f>Input!H20</f>
        <v>1800</v>
      </c>
      <c r="H4" s="10" t="str">
        <f>Input!A17</f>
        <v>LACTATION</v>
      </c>
    </row>
    <row r="5" spans="1:8">
      <c r="A5" s="1"/>
      <c r="B5" s="1"/>
      <c r="C5" s="1"/>
      <c r="D5" s="1"/>
      <c r="E5" s="1"/>
      <c r="F5" s="1"/>
      <c r="G5" s="1"/>
      <c r="H5" s="1"/>
    </row>
    <row r="6" spans="1:8">
      <c r="A6" s="1"/>
      <c r="B6" s="1"/>
      <c r="C6" s="1"/>
      <c r="D6" s="1"/>
      <c r="E6" s="1"/>
      <c r="F6" s="1"/>
      <c r="G6" s="1"/>
      <c r="H6" s="1"/>
    </row>
    <row r="7" spans="1:8">
      <c r="A7" s="1"/>
      <c r="B7" s="1"/>
      <c r="C7" s="1"/>
      <c r="D7" s="1"/>
      <c r="E7" s="1"/>
      <c r="F7" s="1"/>
      <c r="G7" s="1"/>
      <c r="H7" s="1"/>
    </row>
    <row r="8" spans="1:8">
      <c r="A8" s="4" t="s">
        <v>29</v>
      </c>
      <c r="B8" s="1"/>
      <c r="C8" s="1"/>
      <c r="D8" s="1"/>
      <c r="E8" s="1"/>
      <c r="F8" s="1"/>
      <c r="G8" s="1"/>
      <c r="H8" s="1"/>
    </row>
    <row r="9" spans="1:8">
      <c r="A9" s="1"/>
      <c r="B9" s="2" t="s">
        <v>24</v>
      </c>
      <c r="C9" s="2" t="s">
        <v>25</v>
      </c>
      <c r="D9" s="2" t="s">
        <v>26</v>
      </c>
      <c r="E9" s="2" t="s">
        <v>27</v>
      </c>
      <c r="F9" s="2" t="s">
        <v>76</v>
      </c>
      <c r="G9" s="2" t="s">
        <v>77</v>
      </c>
    </row>
    <row r="10" spans="1:8">
      <c r="A10" s="1"/>
      <c r="B10" s="6">
        <v>58</v>
      </c>
      <c r="C10" s="2">
        <v>8</v>
      </c>
      <c r="D10" s="2">
        <v>0.4</v>
      </c>
      <c r="E10" s="2">
        <v>0.2</v>
      </c>
      <c r="F10" s="2">
        <v>0.6</v>
      </c>
      <c r="G10" s="2">
        <v>0.2</v>
      </c>
    </row>
    <row r="11" spans="1:8">
      <c r="B11" s="7"/>
      <c r="C11" s="6"/>
      <c r="D11" s="5"/>
      <c r="E11" s="5"/>
      <c r="F11" s="5"/>
      <c r="G11" s="5"/>
    </row>
  </sheetData>
  <customSheetViews>
    <customSheetView guid="{60995816-9FCF-4B30-B859-00D98D7C5F29}">
      <selection activeCell="H9" sqref="H9"/>
      <pageMargins left="0.7" right="0.7" top="0.75" bottom="0.75" header="0.3" footer="0.3"/>
    </customSheetView>
  </customSheetViews>
  <mergeCells count="1">
    <mergeCell ref="A1:H1"/>
  </mergeCells>
  <conditionalFormatting sqref="B4:E4">
    <cfRule type="cellIs" dxfId="13" priority="8" operator="equal">
      <formula>B10</formula>
    </cfRule>
    <cfRule type="cellIs" dxfId="12" priority="9" operator="lessThan">
      <formula>B10*0.9</formula>
    </cfRule>
    <cfRule type="cellIs" dxfId="11" priority="10" operator="lessThan">
      <formula>B10*0.95</formula>
    </cfRule>
    <cfRule type="cellIs" dxfId="10" priority="11" operator="lessThan">
      <formula>B10</formula>
    </cfRule>
    <cfRule type="cellIs" dxfId="9" priority="12" operator="greaterThan">
      <formula>B10*1.1</formula>
    </cfRule>
    <cfRule type="cellIs" dxfId="8" priority="13" operator="greaterThan">
      <formula>B10*1.05</formula>
    </cfRule>
    <cfRule type="cellIs" dxfId="7" priority="14" operator="greaterThan">
      <formula>B10</formula>
    </cfRule>
  </conditionalFormatting>
  <conditionalFormatting sqref="F4">
    <cfRule type="cellIs" dxfId="6" priority="140" operator="equal">
      <formula>G10</formula>
    </cfRule>
    <cfRule type="cellIs" dxfId="5" priority="141" operator="lessThan">
      <formula>G10*0.9</formula>
    </cfRule>
    <cfRule type="cellIs" dxfId="4" priority="142" operator="lessThan">
      <formula>G10*0.95</formula>
    </cfRule>
    <cfRule type="cellIs" dxfId="3" priority="143" operator="lessThan">
      <formula>G10</formula>
    </cfRule>
    <cfRule type="cellIs" dxfId="2" priority="144" operator="greaterThan">
      <formula>G10*1.1</formula>
    </cfRule>
    <cfRule type="cellIs" dxfId="1" priority="145" operator="greaterThan">
      <formula>G10*1.05</formula>
    </cfRule>
    <cfRule type="cellIs" dxfId="0" priority="146" operator="greaterThan">
      <formula>G10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7"/>
  <sheetViews>
    <sheetView workbookViewId="0">
      <selection activeCell="G3" sqref="G3:G13"/>
    </sheetView>
  </sheetViews>
  <sheetFormatPr defaultColWidth="11.44140625" defaultRowHeight="14.4"/>
  <cols>
    <col min="1" max="1" width="29.6640625" customWidth="1"/>
    <col min="2" max="2" width="12.109375" customWidth="1"/>
    <col min="3" max="3" width="16.44140625" bestFit="1" customWidth="1"/>
    <col min="4" max="4" width="25.109375" customWidth="1"/>
    <col min="7" max="7" width="20.6640625" customWidth="1"/>
    <col min="8" max="8" width="24.88671875" customWidth="1"/>
    <col min="11" max="11" width="17.6640625" customWidth="1"/>
    <col min="12" max="12" width="24.44140625" bestFit="1" customWidth="1"/>
  </cols>
  <sheetData>
    <row r="1" spans="1:12">
      <c r="A1" t="s">
        <v>79</v>
      </c>
      <c r="C1" t="s">
        <v>91</v>
      </c>
      <c r="G1" t="s">
        <v>80</v>
      </c>
      <c r="K1" t="s">
        <v>81</v>
      </c>
    </row>
    <row r="2" spans="1:12">
      <c r="A2" t="s">
        <v>91</v>
      </c>
      <c r="C2" t="s">
        <v>82</v>
      </c>
      <c r="D2" t="s">
        <v>83</v>
      </c>
      <c r="G2" t="s">
        <v>82</v>
      </c>
      <c r="H2" t="s">
        <v>83</v>
      </c>
      <c r="K2" t="s">
        <v>82</v>
      </c>
      <c r="L2" t="s">
        <v>83</v>
      </c>
    </row>
    <row r="3" spans="1:12">
      <c r="A3" t="s">
        <v>80</v>
      </c>
      <c r="C3" s="36">
        <v>900</v>
      </c>
      <c r="D3" t="s">
        <v>84</v>
      </c>
      <c r="E3">
        <v>2</v>
      </c>
      <c r="G3">
        <v>1100</v>
      </c>
      <c r="H3" t="s">
        <v>85</v>
      </c>
      <c r="I3">
        <v>2</v>
      </c>
      <c r="K3">
        <v>1800</v>
      </c>
      <c r="L3" t="s">
        <v>86</v>
      </c>
    </row>
    <row r="4" spans="1:12">
      <c r="A4" t="s">
        <v>81</v>
      </c>
      <c r="C4">
        <v>1000</v>
      </c>
      <c r="D4" t="s">
        <v>87</v>
      </c>
      <c r="E4">
        <v>5</v>
      </c>
      <c r="G4">
        <v>1151</v>
      </c>
      <c r="H4" t="s">
        <v>84</v>
      </c>
      <c r="I4">
        <v>5</v>
      </c>
      <c r="K4">
        <v>1851</v>
      </c>
    </row>
    <row r="5" spans="1:12">
      <c r="C5">
        <v>1100</v>
      </c>
      <c r="D5" t="s">
        <v>88</v>
      </c>
      <c r="E5">
        <v>8</v>
      </c>
      <c r="G5">
        <v>1200</v>
      </c>
      <c r="H5" t="s">
        <v>87</v>
      </c>
      <c r="I5">
        <v>8</v>
      </c>
      <c r="K5">
        <v>1900</v>
      </c>
    </row>
    <row r="6" spans="1:12">
      <c r="C6">
        <v>1000</v>
      </c>
      <c r="D6" t="s">
        <v>85</v>
      </c>
      <c r="E6">
        <v>11</v>
      </c>
      <c r="G6">
        <v>1251</v>
      </c>
      <c r="H6" t="s">
        <v>88</v>
      </c>
      <c r="I6">
        <v>11</v>
      </c>
      <c r="K6">
        <v>1951</v>
      </c>
    </row>
    <row r="7" spans="1:12">
      <c r="C7">
        <v>1051</v>
      </c>
      <c r="G7">
        <v>1300</v>
      </c>
      <c r="K7">
        <v>2000</v>
      </c>
    </row>
    <row r="8" spans="1:12">
      <c r="C8">
        <v>1200</v>
      </c>
      <c r="G8">
        <v>1351</v>
      </c>
      <c r="K8">
        <v>2051</v>
      </c>
    </row>
    <row r="9" spans="1:12">
      <c r="C9">
        <v>1251</v>
      </c>
      <c r="G9">
        <v>1400</v>
      </c>
      <c r="K9">
        <v>2100</v>
      </c>
    </row>
    <row r="10" spans="1:12">
      <c r="C10">
        <v>1300</v>
      </c>
      <c r="G10">
        <v>1451</v>
      </c>
      <c r="K10">
        <v>2151</v>
      </c>
    </row>
    <row r="11" spans="1:12">
      <c r="C11">
        <v>1351</v>
      </c>
      <c r="G11">
        <v>1500</v>
      </c>
      <c r="K11">
        <v>2200</v>
      </c>
    </row>
    <row r="12" spans="1:12">
      <c r="C12">
        <v>1400</v>
      </c>
      <c r="G12">
        <v>1551</v>
      </c>
      <c r="K12">
        <v>2251</v>
      </c>
    </row>
    <row r="13" spans="1:12">
      <c r="G13">
        <v>1600</v>
      </c>
      <c r="K13">
        <v>2300</v>
      </c>
    </row>
    <row r="14" spans="1:12">
      <c r="K14">
        <v>2351</v>
      </c>
    </row>
    <row r="15" spans="1:12">
      <c r="K15">
        <v>2400</v>
      </c>
    </row>
    <row r="16" spans="1:12">
      <c r="K16">
        <v>2451</v>
      </c>
    </row>
    <row r="17" spans="11:11">
      <c r="K17">
        <v>2500</v>
      </c>
    </row>
  </sheetData>
  <sheetProtection selectLockedCells="1" selectUnlockedCells="1"/>
  <customSheetViews>
    <customSheetView guid="{60995816-9FCF-4B30-B859-00D98D7C5F29}">
      <selection activeCell="E17" sqref="E17"/>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1157D3B8F73946A976B4BF8D028BA1" ma:contentTypeVersion="18" ma:contentTypeDescription="Create a new document." ma:contentTypeScope="" ma:versionID="90f1211ce1fcedcf0ffee23c4e0251e4">
  <xsd:schema xmlns:xsd="http://www.w3.org/2001/XMLSchema" xmlns:xs="http://www.w3.org/2001/XMLSchema" xmlns:p="http://schemas.microsoft.com/office/2006/metadata/properties" xmlns:ns2="4de526d9-6600-41fe-ac9f-b553f9b8b298" xmlns:ns3="251cae61-8135-4a88-bc5f-8b47aaccd9f5" targetNamespace="http://schemas.microsoft.com/office/2006/metadata/properties" ma:root="true" ma:fieldsID="c7202648f089093642f6672c4498485b" ns2:_="" ns3:_="">
    <xsd:import namespace="4de526d9-6600-41fe-ac9f-b553f9b8b298"/>
    <xsd:import namespace="251cae61-8135-4a88-bc5f-8b47aaccd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26d9-6600-41fe-ac9f-b553f9b8b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8d63e09-3cba-41a6-87ff-e409971812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1cae61-8135-4a88-bc5f-8b47aaccd9f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d2ea1c9-9b27-45a1-b808-2172d706383a}" ma:internalName="TaxCatchAll" ma:showField="CatchAllData" ma:web="251cae61-8135-4a88-bc5f-8b47aaccd9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e526d9-6600-41fe-ac9f-b553f9b8b298">
      <Terms xmlns="http://schemas.microsoft.com/office/infopath/2007/PartnerControls"/>
    </lcf76f155ced4ddcb4097134ff3c332f>
    <TaxCatchAll xmlns="251cae61-8135-4a88-bc5f-8b47aaccd9f5" xsi:nil="true"/>
  </documentManagement>
</p:properties>
</file>

<file path=customXml/itemProps1.xml><?xml version="1.0" encoding="utf-8"?>
<ds:datastoreItem xmlns:ds="http://schemas.openxmlformats.org/officeDocument/2006/customXml" ds:itemID="{996B95BE-2409-4211-879E-4AC86F73852E}">
  <ds:schemaRefs>
    <ds:schemaRef ds:uri="http://schemas.microsoft.com/sharepoint/v3/contenttype/forms"/>
  </ds:schemaRefs>
</ds:datastoreItem>
</file>

<file path=customXml/itemProps2.xml><?xml version="1.0" encoding="utf-8"?>
<ds:datastoreItem xmlns:ds="http://schemas.openxmlformats.org/officeDocument/2006/customXml" ds:itemID="{A1020597-C20A-4949-9ED8-54242E1079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e526d9-6600-41fe-ac9f-b553f9b8b298"/>
    <ds:schemaRef ds:uri="251cae61-8135-4a88-bc5f-8b47aaccd9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45096D-287F-46FA-8DEA-3C6BA28DCB52}">
  <ds:schemaRefs>
    <ds:schemaRef ds:uri="http://schemas.microsoft.com/office/2006/metadata/properties"/>
    <ds:schemaRef ds:uri="http://schemas.microsoft.com/office/infopath/2007/PartnerControls"/>
    <ds:schemaRef ds:uri="4de526d9-6600-41fe-ac9f-b553f9b8b298"/>
    <ds:schemaRef ds:uri="251cae61-8135-4a88-bc5f-8b47aaccd9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Input</vt:lpstr>
      <vt:lpstr>First Calf Heifers</vt:lpstr>
      <vt:lpstr>Mature Cows</vt:lpstr>
      <vt:lpstr>Mature Bulls</vt:lpstr>
      <vt:lpstr>Other Bkgd Data</vt:lpstr>
      <vt:lpstr>BULL</vt:lpstr>
      <vt:lpstr>BULLweights</vt:lpstr>
      <vt:lpstr>CLASS</vt:lpstr>
      <vt:lpstr>MAT</vt:lpstr>
      <vt:lpstr>MATweights</vt:lpstr>
      <vt:lpstr>Input!Print_Area</vt:lpstr>
      <vt:lpstr>REP</vt:lpstr>
      <vt:lpstr>REPweights</vt:lpstr>
    </vt:vector>
  </TitlesOfParts>
  <Manager/>
  <Company>AAFC-AAC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Colyn, Jeff</dc:creator>
  <cp:keywords/>
  <dc:description/>
  <cp:lastModifiedBy>Huiting Huang</cp:lastModifiedBy>
  <cp:revision/>
  <dcterms:created xsi:type="dcterms:W3CDTF">2018-09-20T18:57:47Z</dcterms:created>
  <dcterms:modified xsi:type="dcterms:W3CDTF">2024-10-25T18:47:43Z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0x0101005A1157D3B8F73946A976B4BF8D028BA1</vt:lpwstr>
  </property>
  <property fmtid="{D5CDD505-2E9C-101B-9397-08002B2CF9AE}" pid="3" name="MediaServiceImageTags">
    <vt:lpwstr/>
  </property>
</Properties>
</file>