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3.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comments1.xml" ContentType="application/vnd.openxmlformats-officedocument.spreadsheetml.comments+xml"/>
  <Override PartName="/xl/persons/person.xml" ContentType="application/vnd.ms-excel.perso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08"/>
  <workbookPr/>
  <mc:AlternateContent xmlns:mc="http://schemas.openxmlformats.org/markup-compatibility/2006">
    <mc:Choice Requires="x15">
      <x15ac:absPath xmlns:x15ac="http://schemas.microsoft.com/office/spreadsheetml/2010/11/ac" url="/Users/Karin/Desktop/"/>
    </mc:Choice>
  </mc:AlternateContent>
  <xr:revisionPtr revIDLastSave="0" documentId="13_ncr:1_{D7D97985-C176-6244-B6C8-E8C7DA83242A}" xr6:coauthVersionLast="40" xr6:coauthVersionMax="40" xr10:uidLastSave="{00000000-0000-0000-0000-000000000000}"/>
  <bookViews>
    <workbookView xWindow="6120" yWindow="460" windowWidth="25380" windowHeight="14500" xr2:uid="{00000000-000D-0000-FFFF-FFFF00000000}"/>
  </bookViews>
  <sheets>
    <sheet name="Input" sheetId="8" r:id="rId1"/>
    <sheet name="Backgrounding" sheetId="3" r:id="rId2"/>
    <sheet name="Replacement Heifer" sheetId="4" r:id="rId3"/>
    <sheet name="Mature Cows" sheetId="5" r:id="rId4"/>
    <sheet name="Mature Bulls" sheetId="9" r:id="rId5"/>
    <sheet name="Other Bkgd Data" sheetId="7" r:id="rId6"/>
  </sheets>
  <definedNames>
    <definedName name="BULL">'Other Bkgd Data'!$O$3</definedName>
    <definedName name="BULLweights">'Other Bkgd Data'!$N$3:$N$17</definedName>
    <definedName name="CLASS">'Other Bkgd Data'!$A$2:$A$5</definedName>
    <definedName name="GF">'Other Bkgd Data'!$D$3:$D$7</definedName>
    <definedName name="GFweights">'Other Bkgd Data'!$C$3:$C$8</definedName>
    <definedName name="MAT">'Other Bkgd Data'!$K$3:$K$6</definedName>
    <definedName name="MATweights">'Other Bkgd Data'!$J$3:$J$13</definedName>
    <definedName name="REP">'Other Bkgd Data'!$G$3:$G$5</definedName>
    <definedName name="REPweights">'Other Bkgd Data'!$F$3:$F$5</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K23" i="8" l="1"/>
  <c r="J24" i="8"/>
  <c r="H27" i="8"/>
  <c r="H26" i="8"/>
  <c r="G27" i="8"/>
  <c r="G26" i="8"/>
  <c r="E27" i="8"/>
  <c r="E26" i="8"/>
  <c r="D27" i="8"/>
  <c r="B20" i="8"/>
  <c r="D26" i="8"/>
  <c r="C27" i="8"/>
  <c r="C26" i="8"/>
  <c r="H20" i="8" a="1"/>
  <c r="H20" i="8"/>
  <c r="B27" i="8"/>
  <c r="B26" i="8"/>
  <c r="G4" i="9"/>
  <c r="H4" i="9"/>
  <c r="F4" i="9"/>
  <c r="E4" i="9"/>
  <c r="D4" i="9"/>
  <c r="C4" i="9"/>
  <c r="B4" i="9"/>
  <c r="A4" i="9"/>
  <c r="B17" i="8"/>
  <c r="D14" i="8"/>
  <c r="A16" i="8"/>
  <c r="I27" i="8"/>
  <c r="I28" i="8"/>
  <c r="I26" i="8"/>
  <c r="G5" i="5"/>
  <c r="C10" i="5"/>
  <c r="A29" i="8"/>
  <c r="G5" i="4"/>
  <c r="C10" i="4"/>
  <c r="F24" i="8"/>
  <c r="F4" i="3"/>
  <c r="E20" i="8" a="1"/>
  <c r="E20" i="8"/>
  <c r="G4" i="3"/>
  <c r="F20" i="8" a="1"/>
  <c r="F20" i="8"/>
  <c r="F5" i="4"/>
  <c r="G20" i="8" a="1"/>
  <c r="G20" i="8"/>
  <c r="H4" i="3"/>
  <c r="B9" i="3"/>
  <c r="B5" i="4"/>
  <c r="B4" i="3"/>
  <c r="E4" i="3"/>
  <c r="D4" i="3"/>
  <c r="C4" i="3"/>
  <c r="A4" i="3"/>
  <c r="B5" i="5"/>
  <c r="E5" i="5"/>
  <c r="D5" i="5"/>
  <c r="K24" i="8"/>
  <c r="A5" i="4"/>
  <c r="C5" i="5"/>
  <c r="A5" i="5"/>
  <c r="E5" i="4"/>
  <c r="D5" i="4"/>
  <c r="C5" i="4"/>
  <c r="B10" i="4"/>
  <c r="B10" i="5"/>
  <c r="G10" i="5"/>
  <c r="D10" i="5"/>
  <c r="F10" i="5"/>
  <c r="I24" i="8"/>
  <c r="C9" i="3"/>
  <c r="F19" i="4"/>
  <c r="F18" i="4"/>
  <c r="D18" i="4"/>
  <c r="C18" i="4"/>
  <c r="B18" i="4"/>
  <c r="D20" i="4"/>
  <c r="C20" i="4"/>
  <c r="C14" i="4"/>
  <c r="G18" i="4"/>
  <c r="B19" i="4"/>
  <c r="G20" i="4"/>
  <c r="D21" i="4"/>
  <c r="C21" i="4"/>
  <c r="B21" i="4"/>
  <c r="G19" i="4"/>
  <c r="B20" i="4"/>
  <c r="F20" i="4"/>
  <c r="D19" i="4"/>
  <c r="C19" i="4"/>
  <c r="B14" i="4"/>
  <c r="F5"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J23" authorId="0" shapeId="0" xr:uid="{B06C653D-EEEA-B24D-B2C0-E066795221F4}">
      <text>
        <r>
          <rPr>
            <b/>
            <sz val="10"/>
            <color rgb="FF000000"/>
            <rFont val="Tahoma"/>
            <family val="2"/>
          </rPr>
          <t>Microsoft Office User:</t>
        </r>
        <r>
          <rPr>
            <sz val="10"/>
            <color rgb="FF000000"/>
            <rFont val="Tahoma"/>
            <family val="2"/>
          </rPr>
          <t xml:space="preserve">
</t>
        </r>
        <r>
          <rPr>
            <sz val="10"/>
            <color rgb="FF000000"/>
            <rFont val="Tahoma"/>
            <family val="2"/>
          </rPr>
          <t>Also these 4 cells, developers only</t>
        </r>
      </text>
    </comment>
    <comment ref="I28" authorId="0" shapeId="0" xr:uid="{F33AA6E8-B197-F747-B451-91A9C0BC26C6}">
      <text>
        <r>
          <rPr>
            <b/>
            <sz val="10"/>
            <color rgb="FF000000"/>
            <rFont val="Tahoma"/>
            <family val="2"/>
          </rPr>
          <t>Microsoft Office User:</t>
        </r>
        <r>
          <rPr>
            <sz val="10"/>
            <color rgb="FF000000"/>
            <rFont val="Tahoma"/>
            <family val="2"/>
          </rPr>
          <t xml:space="preserve">
</t>
        </r>
        <r>
          <rPr>
            <sz val="10"/>
            <color rgb="FF000000"/>
            <rFont val="Tahoma"/>
            <family val="2"/>
          </rPr>
          <t>This also just for developers</t>
        </r>
      </text>
    </comment>
  </commentList>
</comments>
</file>

<file path=xl/sharedStrings.xml><?xml version="1.0" encoding="utf-8"?>
<sst xmlns="http://schemas.openxmlformats.org/spreadsheetml/2006/main" count="488" uniqueCount="99">
  <si>
    <t>Column</t>
  </si>
  <si>
    <t>DM, %</t>
  </si>
  <si>
    <t>TDN, % of DM</t>
  </si>
  <si>
    <t>CP, % of DM</t>
  </si>
  <si>
    <t>RDP, % of CP</t>
  </si>
  <si>
    <t>Ca, % of DM</t>
  </si>
  <si>
    <t>P, % of DM</t>
  </si>
  <si>
    <t>MP, g/d</t>
  </si>
  <si>
    <t>All nutrient requirements are assume cattle feed intake is equal to the dry matter intake (DMI) indicated</t>
  </si>
  <si>
    <t>-</t>
  </si>
  <si>
    <t>Diet TDN, % of DM</t>
  </si>
  <si>
    <t>Reference Data</t>
  </si>
  <si>
    <r>
      <t xml:space="preserve">The protein requirements (CP, RDP) are the minimums needed for the rumen microbes and the cattle </t>
    </r>
    <r>
      <rPr>
        <b/>
        <u/>
        <sz val="11"/>
        <color theme="1"/>
        <rFont val="Calibri"/>
        <family val="2"/>
      </rPr>
      <t>if</t>
    </r>
    <r>
      <rPr>
        <sz val="11"/>
        <color theme="1"/>
        <rFont val="Calibri"/>
        <family val="2"/>
      </rPr>
      <t xml:space="preserve"> there is an optimal balance between rumen degradable and bypass protein.  Meeting CP requirements with excess RDP could allow a metabolizable protein (MP) deficiency to exist</t>
    </r>
  </si>
  <si>
    <t>Gestation, m</t>
  </si>
  <si>
    <t>ADG, Above/Below Growth &amp; Pregnancy Trajectory</t>
  </si>
  <si>
    <t>Below</t>
  </si>
  <si>
    <t>Above</t>
  </si>
  <si>
    <t>Total</t>
  </si>
  <si>
    <t>NEm, Mcal/d</t>
  </si>
  <si>
    <t>Maintenance</t>
  </si>
  <si>
    <t>Pregnancy</t>
  </si>
  <si>
    <t>Ca, g/d</t>
  </si>
  <si>
    <t>P, g/d</t>
  </si>
  <si>
    <t>Requirement Data</t>
  </si>
  <si>
    <t>Growth</t>
  </si>
  <si>
    <t>Weight Gain</t>
  </si>
  <si>
    <t>Weight</t>
  </si>
  <si>
    <t>DMI, lb/d</t>
  </si>
  <si>
    <t>ADG, lb</t>
  </si>
  <si>
    <t>Comments:</t>
  </si>
  <si>
    <t>User entered data:</t>
  </si>
  <si>
    <t>Weight, lb</t>
  </si>
  <si>
    <t>Gain, lb</t>
  </si>
  <si>
    <t>Mature Shrunk Body Weight = 1100 lb</t>
  </si>
  <si>
    <t>Mature Shrunk Body Weight = 1320 lb</t>
  </si>
  <si>
    <t>Mature Shrunk Body Weight = 1540 lb</t>
  </si>
  <si>
    <t>ADG, lb/d</t>
  </si>
  <si>
    <t>Conceptus, lb/d</t>
  </si>
  <si>
    <t>Total, lb/d</t>
  </si>
  <si>
    <t>Shrunk Body Weight, lb</t>
  </si>
  <si>
    <t>Expected Intake, Gain, and Gain Balance</t>
  </si>
  <si>
    <t>Requirements (based on Weight and Stage of Pregnancy):</t>
  </si>
  <si>
    <t>lb/d</t>
  </si>
  <si>
    <t>lb</t>
  </si>
  <si>
    <t>This diet evaluator uses values generated by the 2016 Beef Cattle Nutrient Requirement Model Table Generator and therefore comes with the same disclaimer with the added limitations imposed by only considering a limited set of diet energy, cattle weight, and stage of pregnancy situations</t>
  </si>
  <si>
    <t>Tabluar values are available in stage of pregnancy increments of 1 month over the range of 1 to 9 months</t>
  </si>
  <si>
    <t>User entered TDN is rounded to the nearest 5% and used to determine which reference diet set is the most relevant (range from 50-85% TDN)</t>
  </si>
  <si>
    <t>User entered Weight is and Stage of Pregnancy are used to determine which specific reference diet is the most relevant</t>
  </si>
  <si>
    <t>The gain estimate assumes no impact of inclement weather or pen conditions (i.e. mud, snow, high or low temperature, wind)</t>
  </si>
  <si>
    <t>If expected gain is too low, there can be a failure to generate requirement values and a missing "-" value occurs.  This is not to be interpreted as there being  no requirement.  Requirement estimates do not address weight loss and gain estimates of zero should be interpreted as an indication of weight loss</t>
  </si>
  <si>
    <t>The tabular values in this simulation assume mature shrunk body weights (MSBW) of either 1100, 1320, or 1540 lb and a growth trajectory that includes a weight at puberty that is 60% of MSBW and a weight at first calving that is 80% of MSBW, and that calf birthweight is 88 lb.  Expected gain (ADG) comes with a comparison of ADG being above or below ADG required to meet growth trajectory</t>
  </si>
  <si>
    <t>CATTLE CLASS</t>
  </si>
  <si>
    <t>REPLACEMENTS</t>
  </si>
  <si>
    <t>MATURE COWS</t>
  </si>
  <si>
    <t>SELECT WEIGHT (lbs)</t>
  </si>
  <si>
    <t>SELECT ADG (lbs/d)</t>
  </si>
  <si>
    <t>SELECT STAGE OF PRODUCTION</t>
  </si>
  <si>
    <t>c:p ratio</t>
  </si>
  <si>
    <t>ENTER WEIGHT (LBS)</t>
  </si>
  <si>
    <t>Stage of Production</t>
  </si>
  <si>
    <t>Stage of Pregnancy</t>
  </si>
  <si>
    <t>Ca:P Ratio</t>
  </si>
  <si>
    <t>Growing and Finishing</t>
  </si>
  <si>
    <t>Instructions for Use</t>
  </si>
  <si>
    <t>Interpretation:</t>
  </si>
  <si>
    <t>Dry Matter (DM,%)</t>
  </si>
  <si>
    <t>*Calculations are based upon generally accepted nutrition "rules of thumb" derived from CowBytes, the National Research Council's Nutrient Requirements for Beef Cattle, &amp; Alberta Agriculture and Forestry</t>
  </si>
  <si>
    <t>Crude Protein (CP, %)</t>
  </si>
  <si>
    <t>Calcium (Ca,%)</t>
  </si>
  <si>
    <t>Phosphorus (P, %)</t>
  </si>
  <si>
    <t>Total Digestible Nutrients (TDN, %)</t>
  </si>
  <si>
    <t>Rules of Thumb</t>
  </si>
  <si>
    <t>BACKGROUNDING</t>
  </si>
  <si>
    <r>
      <rPr>
        <b/>
        <u/>
        <sz val="12"/>
        <color theme="1"/>
        <rFont val="Calibri (Body)"/>
      </rPr>
      <t>Disclaimer:</t>
    </r>
    <r>
      <rPr>
        <b/>
        <sz val="12"/>
        <color theme="1"/>
        <rFont val="Calibri"/>
        <family val="2"/>
        <scheme val="minor"/>
      </rPr>
      <t xml:space="preserve"> </t>
    </r>
    <r>
      <rPr>
        <sz val="12"/>
        <color theme="1"/>
        <rFont val="Calibri"/>
        <family val="2"/>
        <scheme val="minor"/>
      </rPr>
      <t xml:space="preserve">This tool evaluates the ability of a </t>
    </r>
    <r>
      <rPr>
        <b/>
        <sz val="12"/>
        <color theme="1"/>
        <rFont val="Calibri"/>
        <family val="2"/>
        <scheme val="minor"/>
      </rPr>
      <t>single feed</t>
    </r>
    <r>
      <rPr>
        <sz val="12"/>
        <color theme="1"/>
        <rFont val="Calibri"/>
        <family val="2"/>
        <scheme val="minor"/>
      </rPr>
      <t xml:space="preserve"> to meet basic nutritional requirements of different classes of cattle in different stages of production under normal circumstances.  It is not intended for use in ration balancing, but rather to alert you to potential issues with individual feed ingredients.  These results will not apply if cows are in poor condition, if the weather is extremely cold, wet, or windy, nor does it account for the extra energy expenditure associated with swath grazing.  It is strongly recommended that the user seek advice from a qualified professional to develop a balanced ration, or familiarize yourself with ration balancing software like CowBytes.</t>
    </r>
  </si>
  <si>
    <t>Get CowBytes here</t>
  </si>
  <si>
    <t>EARLY GESTATION</t>
  </si>
  <si>
    <t>MID GESTATION</t>
  </si>
  <si>
    <t>LATE GESTATION</t>
  </si>
  <si>
    <t>LACTATION</t>
  </si>
  <si>
    <t>SELECT CATTLE CLASS</t>
  </si>
  <si>
    <r>
      <t xml:space="preserve">SELECT CATTLE CLASS FROM </t>
    </r>
    <r>
      <rPr>
        <b/>
        <sz val="14"/>
        <color rgb="FFFF0000"/>
        <rFont val="Calibri (Body)"/>
      </rPr>
      <t>BLUE</t>
    </r>
    <r>
      <rPr>
        <b/>
        <sz val="14"/>
        <color rgb="FFFF0000"/>
        <rFont val="Calibri"/>
        <family val="2"/>
        <scheme val="minor"/>
      </rPr>
      <t xml:space="preserve"> DROPDOWN IN ROW 14</t>
    </r>
  </si>
  <si>
    <r>
      <rPr>
        <b/>
        <sz val="12"/>
        <color theme="1"/>
        <rFont val="Calibri"/>
        <family val="2"/>
        <scheme val="minor"/>
      </rPr>
      <t>Step 4:</t>
    </r>
    <r>
      <rPr>
        <sz val="12"/>
        <color theme="1"/>
        <rFont val="Calibri"/>
        <family val="2"/>
        <scheme val="minor"/>
      </rPr>
      <t xml:space="preserve"> Enter your own feed test results on a </t>
    </r>
    <r>
      <rPr>
        <b/>
        <u/>
        <sz val="12"/>
        <color theme="1"/>
        <rFont val="Calibri (Body)"/>
      </rPr>
      <t>dry matter basis</t>
    </r>
    <r>
      <rPr>
        <sz val="12"/>
        <color theme="1"/>
        <rFont val="Calibri"/>
        <family val="2"/>
        <scheme val="minor"/>
      </rPr>
      <t xml:space="preserve"> in </t>
    </r>
    <r>
      <rPr>
        <b/>
        <sz val="12"/>
        <color theme="1"/>
        <rFont val="Calibri"/>
        <family val="2"/>
        <scheme val="minor"/>
      </rPr>
      <t xml:space="preserve">Row 24, </t>
    </r>
    <r>
      <rPr>
        <sz val="12"/>
        <color theme="1"/>
        <rFont val="Calibri"/>
        <family val="2"/>
        <scheme val="minor"/>
      </rPr>
      <t xml:space="preserve">starting with the </t>
    </r>
    <r>
      <rPr>
        <b/>
        <sz val="12"/>
        <color rgb="FF00B0F0"/>
        <rFont val="Calibri (Body)"/>
      </rPr>
      <t>BLUE cell</t>
    </r>
    <r>
      <rPr>
        <sz val="12"/>
        <color rgb="FF00B0F0"/>
        <rFont val="Calibri (Body)"/>
      </rPr>
      <t xml:space="preserve"> </t>
    </r>
    <r>
      <rPr>
        <sz val="12"/>
        <rFont val="Calibri (Body)"/>
      </rPr>
      <t>underneath the Dry Matter (DM,%) heading</t>
    </r>
  </si>
  <si>
    <t>ENTER FEED TEST DATA IN ROW 24*</t>
  </si>
  <si>
    <t>Potassium (K, %)</t>
  </si>
  <si>
    <t>Magnesium (Mg, %)</t>
  </si>
  <si>
    <t>Mg, % of DM</t>
  </si>
  <si>
    <t>K, % of DM</t>
  </si>
  <si>
    <t xml:space="preserve">Tetany Ratio </t>
  </si>
  <si>
    <t>Funding support provided by Alberta Agriculture and Forestry's Industry and Market Development Program is gratefully acknowledged</t>
  </si>
  <si>
    <t xml:space="preserve">Replacement Heifers </t>
  </si>
  <si>
    <t>Mature Cows</t>
  </si>
  <si>
    <t>MATURE BULLS</t>
  </si>
  <si>
    <t>MAINTENANCE</t>
  </si>
  <si>
    <t>Developed by The Alberta Beef, Forage and Grazing Centre, with special thanks to: Dr. Hushton Block (AAFC), Barry Yaremcio (AAF), Herman Simons (AAF), Jennifer Schmid (Excel Wizard)</t>
  </si>
  <si>
    <t>Mature Bulls</t>
  </si>
  <si>
    <r>
      <rPr>
        <b/>
        <sz val="12"/>
        <color theme="1"/>
        <rFont val="Calibri"/>
        <family val="2"/>
        <scheme val="minor"/>
      </rPr>
      <t>Step 1:</t>
    </r>
    <r>
      <rPr>
        <sz val="12"/>
        <color theme="1"/>
        <rFont val="Calibri"/>
        <family val="2"/>
        <scheme val="minor"/>
      </rPr>
      <t xml:space="preserve"> Select class of cattle from the </t>
    </r>
    <r>
      <rPr>
        <b/>
        <sz val="12"/>
        <color rgb="FF00B0F0"/>
        <rFont val="Calibri (Body)"/>
      </rPr>
      <t>BLUE</t>
    </r>
    <r>
      <rPr>
        <sz val="12"/>
        <color rgb="FF0070C0"/>
        <rFont val="Calibri"/>
        <family val="2"/>
        <scheme val="minor"/>
      </rPr>
      <t xml:space="preserve"> </t>
    </r>
    <r>
      <rPr>
        <b/>
        <sz val="12"/>
        <color rgb="FF00B0F0"/>
        <rFont val="Calibri (Body)"/>
      </rPr>
      <t>dropdown</t>
    </r>
    <r>
      <rPr>
        <sz val="12"/>
        <color theme="1"/>
        <rFont val="Calibri"/>
        <family val="2"/>
        <scheme val="minor"/>
      </rPr>
      <t xml:space="preserve"> in </t>
    </r>
    <r>
      <rPr>
        <b/>
        <sz val="12"/>
        <color theme="1"/>
        <rFont val="Calibri"/>
        <family val="2"/>
        <scheme val="minor"/>
      </rPr>
      <t>Row 14</t>
    </r>
    <r>
      <rPr>
        <sz val="12"/>
        <color theme="1"/>
        <rFont val="Calibri"/>
        <family val="2"/>
        <scheme val="minor"/>
      </rPr>
      <t xml:space="preserve"> - options are Growing and Finishing, Replacements, Mature Cows</t>
    </r>
    <r>
      <rPr>
        <sz val="12"/>
        <color theme="1"/>
        <rFont val="Calibri"/>
        <family val="2"/>
        <scheme val="minor"/>
      </rPr>
      <t>, and Mature Bulls</t>
    </r>
  </si>
  <si>
    <r>
      <rPr>
        <b/>
        <sz val="12"/>
        <color theme="1"/>
        <rFont val="Calibri"/>
        <family val="2"/>
        <scheme val="minor"/>
      </rPr>
      <t>Step 2:</t>
    </r>
    <r>
      <rPr>
        <sz val="12"/>
        <color theme="1"/>
        <rFont val="Calibri"/>
        <family val="2"/>
        <scheme val="minor"/>
      </rPr>
      <t xml:space="preserve"> Select Average Daily Gain in lbs/day from the </t>
    </r>
    <r>
      <rPr>
        <b/>
        <sz val="12"/>
        <color rgb="FF00B0F0"/>
        <rFont val="Calibri (Body)"/>
      </rPr>
      <t>BLUE</t>
    </r>
    <r>
      <rPr>
        <sz val="12"/>
        <color theme="1"/>
        <rFont val="Calibri"/>
        <family val="2"/>
        <scheme val="minor"/>
      </rPr>
      <t xml:space="preserve"> </t>
    </r>
    <r>
      <rPr>
        <b/>
        <sz val="12"/>
        <color rgb="FF00B0F0"/>
        <rFont val="Calibri (Body)"/>
      </rPr>
      <t>dropdown</t>
    </r>
    <r>
      <rPr>
        <sz val="12"/>
        <color theme="1"/>
        <rFont val="Calibri"/>
        <family val="2"/>
        <scheme val="minor"/>
      </rPr>
      <t xml:space="preserve"> in </t>
    </r>
    <r>
      <rPr>
        <b/>
        <sz val="12"/>
        <color theme="1"/>
        <rFont val="Calibri"/>
        <family val="2"/>
        <scheme val="minor"/>
      </rPr>
      <t>Row 17</t>
    </r>
    <r>
      <rPr>
        <sz val="12"/>
        <color theme="1"/>
        <rFont val="Calibri"/>
        <family val="2"/>
        <scheme val="minor"/>
      </rPr>
      <t xml:space="preserve"> (for Growing and Finishing), or Stage of Production (for Replacements, Mature Cows, Mature Bulls)</t>
    </r>
  </si>
  <si>
    <r>
      <rPr>
        <b/>
        <sz val="12"/>
        <color theme="1"/>
        <rFont val="Calibri"/>
        <family val="2"/>
        <scheme val="minor"/>
      </rPr>
      <t>Step 3:</t>
    </r>
    <r>
      <rPr>
        <sz val="12"/>
        <color theme="1"/>
        <rFont val="Calibri"/>
        <family val="2"/>
        <scheme val="minor"/>
      </rPr>
      <t xml:space="preserve"> Enter weight of cattle in lbs in the </t>
    </r>
    <r>
      <rPr>
        <b/>
        <sz val="12"/>
        <color rgb="FF00B0F0"/>
        <rFont val="Calibri (Body)"/>
      </rPr>
      <t xml:space="preserve">BLUE cell </t>
    </r>
    <r>
      <rPr>
        <sz val="12"/>
        <rFont val="Calibri (Body)"/>
      </rPr>
      <t>in</t>
    </r>
    <r>
      <rPr>
        <sz val="12"/>
        <color theme="1"/>
        <rFont val="Calibri"/>
        <family val="2"/>
        <scheme val="minor"/>
      </rPr>
      <t xml:space="preserve"> </t>
    </r>
    <r>
      <rPr>
        <b/>
        <sz val="12"/>
        <color theme="1"/>
        <rFont val="Calibri"/>
        <family val="2"/>
        <scheme val="minor"/>
      </rPr>
      <t>Row 20</t>
    </r>
    <r>
      <rPr>
        <sz val="12"/>
        <color theme="1"/>
        <rFont val="Calibri"/>
        <family val="2"/>
        <scheme val="minor"/>
      </rPr>
      <t xml:space="preserve"> - acceptable ranges for Growing and Finishing are between 500 and 1000 lbs; for Replacements are 850 to 1150 lbs, for Mature Cows are between 1100 and 1600 lbs, for Mature Bulls are between 1800 and 2500 lbs; mid-ranges will round down, e.g. 550 rounds to 500.</t>
    </r>
  </si>
  <si>
    <r>
      <t xml:space="preserve">Suitability of the feed is indicated by a color coded response.  </t>
    </r>
    <r>
      <rPr>
        <b/>
        <u/>
        <sz val="12"/>
        <color theme="9" tint="-0.249977111117893"/>
        <rFont val="Calibri (Body)"/>
      </rPr>
      <t>Green</t>
    </r>
    <r>
      <rPr>
        <b/>
        <sz val="12"/>
        <color theme="1"/>
        <rFont val="Calibri"/>
        <family val="2"/>
        <scheme val="minor"/>
      </rPr>
      <t xml:space="preserve"> </t>
    </r>
    <r>
      <rPr>
        <sz val="12"/>
        <color theme="1"/>
        <rFont val="Calibri"/>
        <family val="2"/>
        <scheme val="minor"/>
      </rPr>
      <t xml:space="preserve">indicates that the nutrient is adequate to meet nutritional requirements.  </t>
    </r>
    <r>
      <rPr>
        <b/>
        <u/>
        <sz val="12"/>
        <color rgb="FFFFFF00"/>
        <rFont val="Calibri (Body)"/>
      </rPr>
      <t>Yellow</t>
    </r>
    <r>
      <rPr>
        <sz val="12"/>
        <color theme="1"/>
        <rFont val="Calibri"/>
        <family val="2"/>
        <scheme val="minor"/>
      </rPr>
      <t xml:space="preserve"> is within +/- 2.5% of TDN requirements, +/- 5% of CP reqiurements, and 0.05% below mineral requirements.  </t>
    </r>
    <r>
      <rPr>
        <b/>
        <u/>
        <sz val="12"/>
        <color rgb="FFFF0000"/>
        <rFont val="Calibri (Body)"/>
      </rPr>
      <t>Red</t>
    </r>
    <r>
      <rPr>
        <sz val="12"/>
        <color theme="1"/>
        <rFont val="Calibri"/>
        <family val="2"/>
        <scheme val="minor"/>
      </rPr>
      <t xml:space="preserve"> indicates the feed does not meet animal requirements.  
The indicator colors are linked to the nutritional requirements of a specific animal type and stage of production.  If the animal type or stage of production is altered, the colors indicating suitability for use can change.  For example: nutritional requirements for a cow in late pregnancy are substantially higher than that of a cow in early gestation.  A feed that is not adequate for one group may be satisfactory for a different animal type.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</si>
</sst>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quot;:1&quot;"/>
    <numFmt numFmtId="167" formatCode=";;;"/>
  </numFmts>
  <fonts count="43">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font>
    <font>
      <b/>
      <sz val="11"/>
      <color theme="1"/>
      <name val="Calibri"/>
      <family val="2"/>
    </font>
    <font>
      <sz val="11"/>
      <color theme="0"/>
      <name val="Calibri"/>
      <family val="2"/>
    </font>
    <font>
      <b/>
      <u/>
      <sz val="11"/>
      <color theme="1"/>
      <name val="Calibri"/>
      <family val="2"/>
    </font>
    <font>
      <sz val="11"/>
      <color rgb="FFFF0000"/>
      <name val="Calibri"/>
      <family val="2"/>
      <scheme val="minor"/>
    </font>
    <font>
      <sz val="11"/>
      <color rgb="FFFF0000"/>
      <name val="Calibri"/>
      <family val="2"/>
    </font>
    <font>
      <sz val="11"/>
      <name val="Calibri"/>
      <family val="2"/>
      <scheme val="minor"/>
    </font>
    <font>
      <b/>
      <sz val="14"/>
      <color theme="1"/>
      <name val="Calibri"/>
      <family val="2"/>
    </font>
    <font>
      <b/>
      <sz val="11"/>
      <color theme="1"/>
      <name val="Calibri"/>
      <family val="2"/>
      <scheme val="minor"/>
    </font>
    <font>
      <b/>
      <sz val="14"/>
      <color theme="1"/>
      <name val="Calibri"/>
      <family val="2"/>
      <scheme val="minor"/>
    </font>
    <font>
      <u/>
      <sz val="11"/>
      <color theme="10"/>
      <name val="Calibri"/>
      <family val="2"/>
      <scheme val="minor"/>
    </font>
    <font>
      <u/>
      <sz val="11"/>
      <color theme="11"/>
      <name val="Calibri"/>
      <family val="2"/>
      <scheme val="minor"/>
    </font>
    <font>
      <b/>
      <sz val="12"/>
      <color theme="1"/>
      <name val="Calibri"/>
      <family val="2"/>
      <scheme val="minor"/>
    </font>
    <font>
      <b/>
      <u/>
      <sz val="14"/>
      <color rgb="FFFF0000"/>
      <name val="Calibri"/>
      <family val="2"/>
      <scheme val="minor"/>
    </font>
    <font>
      <b/>
      <u/>
      <sz val="12"/>
      <color theme="9" tint="-0.249977111117893"/>
      <name val="Calibri (Body)"/>
    </font>
    <font>
      <b/>
      <u/>
      <sz val="12"/>
      <color rgb="FFFFFF00"/>
      <name val="Calibri (Body)"/>
    </font>
    <font>
      <b/>
      <u/>
      <sz val="12"/>
      <color theme="1"/>
      <name val="Calibri (Body)"/>
    </font>
    <font>
      <b/>
      <u/>
      <sz val="14"/>
      <color theme="4" tint="-0.249977111117893"/>
      <name val="Calibri"/>
      <family val="2"/>
    </font>
    <font>
      <b/>
      <u/>
      <sz val="14"/>
      <color theme="1"/>
      <name val="Calibri (Body)"/>
    </font>
    <font>
      <sz val="14"/>
      <color theme="1"/>
      <name val="Calibri"/>
      <family val="2"/>
      <scheme val="minor"/>
    </font>
    <font>
      <b/>
      <sz val="14"/>
      <color rgb="FFFF0000"/>
      <name val="Calibri"/>
      <family val="2"/>
    </font>
    <font>
      <b/>
      <sz val="14"/>
      <color rgb="FFFF0000"/>
      <name val="Calibri"/>
      <family val="2"/>
      <scheme val="minor"/>
    </font>
    <font>
      <sz val="12"/>
      <color theme="0"/>
      <name val="Calibri"/>
      <family val="2"/>
      <scheme val="minor"/>
    </font>
    <font>
      <sz val="14"/>
      <color theme="0"/>
      <name val="Calibri"/>
      <family val="2"/>
      <scheme val="minor"/>
    </font>
    <font>
      <u/>
      <sz val="12"/>
      <color theme="10"/>
      <name val="Calibri"/>
      <family val="2"/>
      <scheme val="minor"/>
    </font>
    <font>
      <sz val="12"/>
      <color rgb="FF0070C0"/>
      <name val="Calibri"/>
      <family val="2"/>
      <scheme val="minor"/>
    </font>
    <font>
      <b/>
      <sz val="12"/>
      <color rgb="FF00B0F0"/>
      <name val="Calibri (Body)"/>
    </font>
    <font>
      <sz val="12"/>
      <color rgb="FF00B0F0"/>
      <name val="Calibri (Body)"/>
    </font>
    <font>
      <sz val="12"/>
      <name val="Calibri (Body)"/>
    </font>
    <font>
      <sz val="14"/>
      <color theme="0"/>
      <name val="Calibri"/>
      <family val="2"/>
    </font>
    <font>
      <b/>
      <sz val="14"/>
      <color rgb="FFFF0000"/>
      <name val="Calibri (Body)"/>
    </font>
    <font>
      <b/>
      <u/>
      <sz val="12"/>
      <color rgb="FFFF0000"/>
      <name val="Calibri (Body)"/>
    </font>
    <font>
      <sz val="10"/>
      <color rgb="FF000000"/>
      <name val="Tahoma"/>
      <family val="2"/>
    </font>
    <font>
      <b/>
      <sz val="10"/>
      <color rgb="FF000000"/>
      <name val="Tahoma"/>
      <family val="2"/>
    </font>
    <font>
      <sz val="12"/>
      <color theme="1"/>
      <name val="Calibri"/>
      <family val="2"/>
    </font>
    <font>
      <sz val="11"/>
      <name val="Calibri"/>
      <family val="2"/>
    </font>
  </fonts>
  <fills count="6">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tint="-0.14999847407452621"/>
        <bgColor indexed="64"/>
      </patternFill>
    </fill>
    <fill>
      <patternFill patternType="solid">
        <fgColor theme="8"/>
      </patternFill>
    </fill>
  </fills>
  <borders count="8">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style="thin">
        <color auto="1"/>
      </right>
      <top style="thin">
        <color auto="1"/>
      </top>
      <bottom style="medium">
        <color auto="1"/>
      </bottom>
      <diagonal/>
    </border>
  </borders>
  <cellStyleXfs count="5">
    <xf numFmtId="0" fontId="0" fillId="0" borderId="0"/>
    <xf numFmtId="0" fontId="17" fillId="0" borderId="0" applyNumberFormat="0" applyFill="0" applyBorder="0" applyAlignment="0" applyProtection="0"/>
    <xf numFmtId="0" fontId="18" fillId="0" borderId="0" applyNumberFormat="0" applyFill="0" applyBorder="0" applyAlignment="0" applyProtection="0"/>
    <xf numFmtId="0" fontId="29" fillId="5" borderId="0" applyNumberFormat="0" applyBorder="0" applyAlignment="0" applyProtection="0"/>
    <xf numFmtId="0" fontId="17" fillId="0" borderId="0" applyNumberFormat="0" applyFill="0" applyBorder="0" applyAlignment="0" applyProtection="0"/>
  </cellStyleXfs>
  <cellXfs count="106">
    <xf numFmtId="0" fontId="0" fillId="0" borderId="0" xfId="0"/>
    <xf numFmtId="0" fontId="7" fillId="0" borderId="0" xfId="0" applyFont="1" applyBorder="1"/>
    <xf numFmtId="0" fontId="7" fillId="0" borderId="0" xfId="0" applyFont="1" applyBorder="1" applyAlignment="1">
      <alignment horizontal="center"/>
    </xf>
    <xf numFmtId="0" fontId="8" fillId="0" borderId="0" xfId="0" applyFont="1" applyFill="1" applyBorder="1" applyAlignment="1">
      <alignment horizontal="center"/>
    </xf>
    <xf numFmtId="0" fontId="8" fillId="0" borderId="0" xfId="0" applyFont="1" applyBorder="1"/>
    <xf numFmtId="2" fontId="7" fillId="0" borderId="0" xfId="0" applyNumberFormat="1" applyFont="1" applyBorder="1" applyAlignment="1">
      <alignment horizontal="center"/>
    </xf>
    <xf numFmtId="164" fontId="7" fillId="0" borderId="0" xfId="0" applyNumberFormat="1" applyFont="1" applyBorder="1" applyAlignment="1">
      <alignment horizontal="center"/>
    </xf>
    <xf numFmtId="1" fontId="7" fillId="0" borderId="0" xfId="0" applyNumberFormat="1" applyFont="1" applyBorder="1" applyAlignment="1">
      <alignment horizontal="center"/>
    </xf>
    <xf numFmtId="164" fontId="7" fillId="0" borderId="1" xfId="0" applyNumberFormat="1" applyFont="1" applyBorder="1" applyAlignment="1">
      <alignment horizontal="center"/>
    </xf>
    <xf numFmtId="164" fontId="7" fillId="0" borderId="2" xfId="0" applyNumberFormat="1" applyFont="1" applyBorder="1" applyAlignment="1">
      <alignment horizontal="center"/>
    </xf>
    <xf numFmtId="2" fontId="7" fillId="0" borderId="3" xfId="0" applyNumberFormat="1" applyFont="1" applyBorder="1" applyAlignment="1">
      <alignment horizontal="center"/>
    </xf>
    <xf numFmtId="0" fontId="8" fillId="0" borderId="0" xfId="0" applyFont="1" applyBorder="1" applyAlignment="1">
      <alignment horizontal="center" vertical="center"/>
    </xf>
    <xf numFmtId="0" fontId="7" fillId="0" borderId="1" xfId="0" applyFont="1" applyBorder="1" applyAlignment="1">
      <alignment horizontal="center"/>
    </xf>
    <xf numFmtId="0" fontId="7" fillId="0" borderId="3" xfId="0" applyFont="1" applyBorder="1" applyAlignment="1">
      <alignment horizontal="center"/>
    </xf>
    <xf numFmtId="0" fontId="8" fillId="0" borderId="0" xfId="0" applyFont="1" applyFill="1" applyBorder="1" applyAlignment="1">
      <alignment vertical="center"/>
    </xf>
    <xf numFmtId="0" fontId="8" fillId="0" borderId="0" xfId="0" applyFont="1" applyFill="1" applyBorder="1" applyAlignment="1">
      <alignment horizontal="center" vertical="center"/>
    </xf>
    <xf numFmtId="0" fontId="7" fillId="2" borderId="0" xfId="0" applyFont="1" applyFill="1" applyBorder="1" applyAlignment="1">
      <alignment horizontal="center"/>
    </xf>
    <xf numFmtId="0" fontId="8" fillId="0" borderId="0" xfId="0" applyFont="1" applyBorder="1" applyAlignment="1">
      <alignment vertical="center"/>
    </xf>
    <xf numFmtId="0" fontId="0" fillId="2" borderId="0" xfId="0" applyFill="1"/>
    <xf numFmtId="0" fontId="8" fillId="2" borderId="0" xfId="0" applyFont="1" applyFill="1" applyBorder="1" applyAlignment="1">
      <alignment horizontal="center" vertical="center"/>
    </xf>
    <xf numFmtId="0" fontId="0" fillId="2" borderId="0" xfId="0" applyFill="1" applyAlignment="1">
      <alignment horizontal="center"/>
    </xf>
    <xf numFmtId="0" fontId="15" fillId="2" borderId="0" xfId="0" applyFont="1" applyFill="1" applyAlignment="1">
      <alignment horizontal="center"/>
    </xf>
    <xf numFmtId="2" fontId="7" fillId="2" borderId="0" xfId="0" applyNumberFormat="1" applyFont="1" applyFill="1" applyBorder="1" applyAlignment="1">
      <alignment horizontal="center" vertical="center"/>
    </xf>
    <xf numFmtId="2" fontId="0" fillId="2" borderId="0" xfId="0" applyNumberFormat="1" applyFill="1" applyAlignment="1">
      <alignment horizontal="center"/>
    </xf>
    <xf numFmtId="2" fontId="12" fillId="2" borderId="0" xfId="0" applyNumberFormat="1" applyFont="1" applyFill="1" applyBorder="1" applyAlignment="1">
      <alignment horizontal="center" vertical="top"/>
    </xf>
    <xf numFmtId="2" fontId="11" fillId="2" borderId="0" xfId="0" applyNumberFormat="1" applyFont="1" applyFill="1" applyAlignment="1">
      <alignment horizontal="center"/>
    </xf>
    <xf numFmtId="2" fontId="13" fillId="2" borderId="0" xfId="0" applyNumberFormat="1" applyFont="1" applyFill="1" applyAlignment="1">
      <alignment horizontal="center"/>
    </xf>
    <xf numFmtId="2" fontId="7" fillId="2" borderId="0" xfId="0" applyNumberFormat="1" applyFont="1" applyFill="1" applyBorder="1" applyAlignment="1">
      <alignment horizontal="center" vertical="top"/>
    </xf>
    <xf numFmtId="2" fontId="0" fillId="2" borderId="0" xfId="0" quotePrefix="1" applyNumberFormat="1" applyFill="1" applyAlignment="1">
      <alignment horizontal="center"/>
    </xf>
    <xf numFmtId="164" fontId="7" fillId="2" borderId="0" xfId="0" applyNumberFormat="1" applyFont="1" applyFill="1" applyBorder="1" applyAlignment="1">
      <alignment horizontal="center" vertical="top"/>
    </xf>
    <xf numFmtId="164" fontId="0" fillId="2" borderId="0" xfId="0" applyNumberFormat="1" applyFill="1" applyAlignment="1">
      <alignment horizontal="center"/>
    </xf>
    <xf numFmtId="164" fontId="0" fillId="2" borderId="0" xfId="0" quotePrefix="1" applyNumberFormat="1" applyFill="1" applyAlignment="1">
      <alignment horizontal="center"/>
    </xf>
    <xf numFmtId="1" fontId="0" fillId="2" borderId="0" xfId="0" applyNumberFormat="1" applyFill="1" applyAlignment="1">
      <alignment horizontal="center"/>
    </xf>
    <xf numFmtId="0" fontId="0" fillId="2" borderId="0" xfId="0" applyFill="1" applyAlignment="1">
      <alignment horizontal="center"/>
    </xf>
    <xf numFmtId="165" fontId="0" fillId="2" borderId="0" xfId="0" applyNumberFormat="1" applyFill="1" applyAlignment="1">
      <alignment horizontal="center"/>
    </xf>
    <xf numFmtId="1" fontId="8" fillId="0" borderId="0" xfId="0" applyNumberFormat="1" applyFont="1" applyBorder="1" applyAlignment="1">
      <alignment horizontal="center"/>
    </xf>
    <xf numFmtId="164" fontId="8" fillId="0" borderId="0" xfId="0" applyNumberFormat="1" applyFont="1" applyBorder="1" applyAlignment="1">
      <alignment horizontal="center"/>
    </xf>
    <xf numFmtId="165" fontId="7" fillId="0" borderId="0" xfId="0" applyNumberFormat="1" applyFont="1" applyBorder="1" applyAlignment="1">
      <alignment horizontal="center"/>
    </xf>
    <xf numFmtId="0" fontId="8" fillId="0" borderId="0" xfId="0" applyFont="1" applyBorder="1" applyAlignment="1">
      <alignment horizontal="center"/>
    </xf>
    <xf numFmtId="164" fontId="8" fillId="0" borderId="0" xfId="0" applyNumberFormat="1" applyFont="1" applyFill="1" applyBorder="1" applyAlignment="1">
      <alignment horizontal="center"/>
    </xf>
    <xf numFmtId="0" fontId="0" fillId="2" borderId="0" xfId="0" applyFill="1" applyAlignment="1">
      <alignment horizontal="center"/>
    </xf>
    <xf numFmtId="0" fontId="8" fillId="0" borderId="0" xfId="0" applyFont="1" applyFill="1" applyBorder="1"/>
    <xf numFmtId="0" fontId="8" fillId="0" borderId="0" xfId="0" applyFont="1" applyBorder="1" applyAlignment="1">
      <alignment horizontal="left"/>
    </xf>
    <xf numFmtId="0" fontId="7" fillId="0" borderId="0" xfId="0" applyFont="1" applyFill="1" applyBorder="1" applyAlignment="1">
      <alignment horizontal="center"/>
    </xf>
    <xf numFmtId="0" fontId="0" fillId="0" borderId="0" xfId="0" applyAlignment="1">
      <alignment wrapText="1"/>
    </xf>
    <xf numFmtId="0" fontId="9" fillId="0" borderId="0" xfId="0" applyFont="1" applyBorder="1"/>
    <xf numFmtId="0" fontId="8" fillId="0" borderId="0" xfId="0" applyFont="1" applyBorder="1" applyAlignment="1">
      <alignment horizontal="center"/>
    </xf>
    <xf numFmtId="0" fontId="20" fillId="0" borderId="0" xfId="0" applyFont="1"/>
    <xf numFmtId="0" fontId="12" fillId="0" borderId="0" xfId="0" applyFont="1" applyBorder="1"/>
    <xf numFmtId="0" fontId="6" fillId="0" borderId="0" xfId="0" applyFont="1"/>
    <xf numFmtId="0" fontId="24" fillId="0" borderId="0" xfId="0" applyFont="1" applyBorder="1"/>
    <xf numFmtId="0" fontId="19" fillId="0" borderId="0" xfId="0" applyFont="1" applyFill="1"/>
    <xf numFmtId="0" fontId="0" fillId="0" borderId="0" xfId="0"/>
    <xf numFmtId="164" fontId="0" fillId="0" borderId="0" xfId="0" applyNumberFormat="1"/>
    <xf numFmtId="0" fontId="27" fillId="0" borderId="0" xfId="0" applyFont="1" applyBorder="1"/>
    <xf numFmtId="0" fontId="28" fillId="0" borderId="0" xfId="0" applyFont="1"/>
    <xf numFmtId="0" fontId="19" fillId="3" borderId="0" xfId="0" applyFont="1" applyFill="1" applyAlignment="1">
      <alignment vertical="center" wrapText="1"/>
    </xf>
    <xf numFmtId="0" fontId="6" fillId="0" borderId="0" xfId="0" applyFont="1" applyFill="1" applyAlignment="1">
      <alignment horizontal="left" vertical="center"/>
    </xf>
    <xf numFmtId="0" fontId="6" fillId="0" borderId="0" xfId="0" applyFont="1" applyFill="1"/>
    <xf numFmtId="0" fontId="0" fillId="0" borderId="0" xfId="0" applyFill="1"/>
    <xf numFmtId="0" fontId="6" fillId="0" borderId="0" xfId="0" applyFont="1" applyFill="1" applyAlignment="1">
      <alignment horizontal="left" vertical="center" wrapText="1"/>
    </xf>
    <xf numFmtId="0" fontId="6" fillId="0" borderId="0" xfId="0" applyFont="1" applyFill="1" applyAlignment="1">
      <alignment vertical="center" wrapText="1"/>
    </xf>
    <xf numFmtId="0" fontId="6" fillId="0" borderId="0" xfId="0" applyFont="1" applyFill="1" applyAlignment="1">
      <alignment wrapText="1"/>
    </xf>
    <xf numFmtId="0" fontId="6" fillId="3" borderId="0" xfId="0" applyFont="1" applyFill="1" applyAlignment="1">
      <alignment vertical="center" wrapText="1"/>
    </xf>
    <xf numFmtId="0" fontId="30" fillId="5" borderId="0" xfId="3" applyFont="1" applyBorder="1" applyAlignment="1" applyProtection="1">
      <alignment horizontal="center" vertical="center"/>
      <protection locked="0"/>
    </xf>
    <xf numFmtId="0" fontId="36" fillId="5" borderId="0" xfId="3" applyFont="1" applyBorder="1" applyAlignment="1" applyProtection="1">
      <alignment horizontal="center"/>
      <protection locked="0"/>
    </xf>
    <xf numFmtId="164" fontId="36" fillId="5" borderId="0" xfId="3" applyNumberFormat="1" applyFont="1" applyBorder="1" applyAlignment="1" applyProtection="1">
      <alignment horizontal="center"/>
      <protection locked="0"/>
    </xf>
    <xf numFmtId="164" fontId="30" fillId="5" borderId="5" xfId="3" applyNumberFormat="1" applyFont="1" applyBorder="1" applyAlignment="1" applyProtection="1">
      <alignment horizontal="center"/>
      <protection locked="0"/>
    </xf>
    <xf numFmtId="164" fontId="30" fillId="5" borderId="4" xfId="3" applyNumberFormat="1" applyFont="1" applyBorder="1" applyAlignment="1" applyProtection="1">
      <alignment horizontal="center"/>
      <protection locked="0"/>
    </xf>
    <xf numFmtId="2" fontId="30" fillId="5" borderId="5" xfId="3" applyNumberFormat="1" applyFont="1" applyBorder="1" applyAlignment="1" applyProtection="1">
      <alignment horizontal="center"/>
      <protection locked="0"/>
    </xf>
    <xf numFmtId="166" fontId="30" fillId="5" borderId="6" xfId="3" applyNumberFormat="1" applyFont="1" applyBorder="1" applyAlignment="1">
      <alignment horizontal="center" vertical="center"/>
    </xf>
    <xf numFmtId="0" fontId="14" fillId="0" borderId="7" xfId="0" applyFont="1" applyBorder="1" applyAlignment="1">
      <alignment horizontal="center"/>
    </xf>
    <xf numFmtId="0" fontId="14" fillId="0" borderId="7" xfId="0" applyFont="1" applyFill="1" applyBorder="1" applyAlignment="1">
      <alignment horizontal="center"/>
    </xf>
    <xf numFmtId="0" fontId="31" fillId="3" borderId="0" xfId="4" applyFont="1" applyFill="1" applyAlignment="1" applyProtection="1">
      <alignment vertical="center" wrapText="1"/>
      <protection locked="0"/>
    </xf>
    <xf numFmtId="0" fontId="8" fillId="0" borderId="0" xfId="0" applyFont="1" applyBorder="1" applyAlignment="1">
      <alignment horizontal="center"/>
    </xf>
    <xf numFmtId="2" fontId="7" fillId="0" borderId="2" xfId="0" applyNumberFormat="1" applyFont="1" applyBorder="1" applyAlignment="1">
      <alignment horizontal="center"/>
    </xf>
    <xf numFmtId="0" fontId="7" fillId="0" borderId="2" xfId="0" applyFont="1" applyBorder="1" applyAlignment="1">
      <alignment horizontal="center"/>
    </xf>
    <xf numFmtId="166" fontId="30" fillId="5" borderId="5" xfId="3" applyNumberFormat="1" applyFont="1" applyBorder="1" applyAlignment="1">
      <alignment horizontal="center" vertical="center"/>
    </xf>
    <xf numFmtId="167" fontId="42" fillId="0" borderId="0" xfId="0" applyNumberFormat="1" applyFont="1" applyBorder="1" applyProtection="1"/>
    <xf numFmtId="167" fontId="7" fillId="0" borderId="0" xfId="0" applyNumberFormat="1" applyFont="1" applyBorder="1"/>
    <xf numFmtId="0" fontId="25" fillId="0" borderId="0" xfId="0" applyFont="1" applyAlignment="1"/>
    <xf numFmtId="0" fontId="26" fillId="0" borderId="0" xfId="0" applyFont="1" applyAlignment="1"/>
    <xf numFmtId="0" fontId="19" fillId="3" borderId="0" xfId="0" applyFont="1" applyFill="1" applyAlignment="1">
      <alignment vertical="center" wrapText="1"/>
    </xf>
    <xf numFmtId="0" fontId="2" fillId="3" borderId="0" xfId="0" applyFont="1" applyFill="1" applyAlignment="1">
      <alignment horizontal="left" vertical="center"/>
    </xf>
    <xf numFmtId="0" fontId="6" fillId="3" borderId="0" xfId="0" applyFont="1" applyFill="1" applyAlignment="1">
      <alignment horizontal="left" vertical="center"/>
    </xf>
    <xf numFmtId="0" fontId="2" fillId="3" borderId="0" xfId="0" applyFont="1" applyFill="1" applyAlignment="1">
      <alignment horizontal="left" vertical="center" wrapText="1"/>
    </xf>
    <xf numFmtId="0" fontId="6" fillId="3" borderId="0" xfId="0" applyFont="1" applyFill="1" applyAlignment="1">
      <alignment horizontal="left" vertical="center" wrapText="1"/>
    </xf>
    <xf numFmtId="0" fontId="5" fillId="3" borderId="0" xfId="0" applyFont="1" applyFill="1" applyAlignment="1">
      <alignment horizontal="left" vertical="center" wrapText="1"/>
    </xf>
    <xf numFmtId="0" fontId="4" fillId="3" borderId="0" xfId="0" applyFont="1" applyFill="1" applyAlignment="1">
      <alignment horizontal="left"/>
    </xf>
    <xf numFmtId="0" fontId="6" fillId="3" borderId="0" xfId="0" applyFont="1" applyFill="1" applyAlignment="1">
      <alignment horizontal="left"/>
    </xf>
    <xf numFmtId="0" fontId="24" fillId="0" borderId="0" xfId="0" applyFont="1" applyBorder="1" applyAlignment="1">
      <alignment horizontal="left"/>
    </xf>
    <xf numFmtId="0" fontId="14" fillId="0" borderId="0" xfId="0" applyFont="1" applyBorder="1" applyAlignment="1">
      <alignment horizontal="center"/>
    </xf>
    <xf numFmtId="0" fontId="8" fillId="2" borderId="0" xfId="0" applyFont="1" applyFill="1" applyBorder="1" applyAlignment="1">
      <alignment horizontal="center" vertical="center"/>
    </xf>
    <xf numFmtId="0" fontId="14" fillId="2" borderId="0" xfId="0" applyFont="1" applyFill="1" applyBorder="1" applyAlignment="1">
      <alignment horizontal="center"/>
    </xf>
    <xf numFmtId="0" fontId="7" fillId="0" borderId="0" xfId="0" applyFont="1" applyBorder="1" applyAlignment="1">
      <alignment horizontal="left" wrapText="1"/>
    </xf>
    <xf numFmtId="0" fontId="8" fillId="2" borderId="0" xfId="0" applyFont="1" applyFill="1" applyBorder="1" applyAlignment="1">
      <alignment horizontal="center"/>
    </xf>
    <xf numFmtId="0" fontId="7" fillId="0" borderId="0" xfId="0" applyFont="1" applyFill="1" applyBorder="1" applyAlignment="1">
      <alignment wrapText="1"/>
    </xf>
    <xf numFmtId="0" fontId="8" fillId="0" borderId="0" xfId="0" applyFont="1" applyBorder="1" applyAlignment="1">
      <alignment horizontal="center" wrapText="1"/>
    </xf>
    <xf numFmtId="0" fontId="7" fillId="0" borderId="0" xfId="0" applyFont="1" applyBorder="1" applyAlignment="1">
      <alignment wrapText="1"/>
    </xf>
    <xf numFmtId="0" fontId="16" fillId="2" borderId="0" xfId="0" applyFont="1" applyFill="1" applyAlignment="1">
      <alignment horizontal="center"/>
    </xf>
    <xf numFmtId="0" fontId="8" fillId="2" borderId="0" xfId="0" applyFont="1" applyFill="1" applyBorder="1" applyAlignment="1">
      <alignment horizontal="center" vertical="center" wrapText="1"/>
    </xf>
    <xf numFmtId="0" fontId="0" fillId="2" borderId="0" xfId="0" applyFill="1" applyAlignment="1">
      <alignment horizontal="center"/>
    </xf>
    <xf numFmtId="0" fontId="3" fillId="0" borderId="0" xfId="0" applyFont="1" applyAlignment="1">
      <alignment vertical="center" wrapText="1"/>
    </xf>
    <xf numFmtId="0" fontId="41" fillId="0" borderId="0" xfId="0" applyFont="1" applyAlignment="1">
      <alignment vertical="center"/>
    </xf>
    <xf numFmtId="0" fontId="0" fillId="0" borderId="0" xfId="0" applyAlignment="1">
      <alignment vertical="center"/>
    </xf>
    <xf numFmtId="0" fontId="1" fillId="4" borderId="0" xfId="0" applyFont="1" applyFill="1" applyAlignment="1">
      <alignment horizontal="left" vertical="center" wrapText="1"/>
    </xf>
  </cellXfs>
  <cellStyles count="5">
    <cellStyle name="Accent5" xfId="3" builtinId="45"/>
    <cellStyle name="Followed Hyperlink" xfId="2" builtinId="9" hidden="1"/>
    <cellStyle name="Hyperlink" xfId="1" builtinId="8" hidden="1"/>
    <cellStyle name="Hyperlink" xfId="4" builtinId="8"/>
    <cellStyle name="Normal" xfId="0" builtinId="0"/>
  </cellStyles>
  <dxfs count="62">
    <dxf>
      <fill>
        <patternFill>
          <bgColor theme="9" tint="0.79998168889431442"/>
        </patternFill>
      </fill>
    </dxf>
    <dxf>
      <fill>
        <patternFill>
          <bgColor theme="9" tint="0.39994506668294322"/>
        </patternFill>
      </fill>
    </dxf>
    <dxf>
      <font>
        <color theme="0"/>
      </font>
      <fill>
        <patternFill>
          <bgColor theme="9" tint="-0.24994659260841701"/>
        </patternFill>
      </fill>
    </dxf>
    <dxf>
      <fill>
        <patternFill>
          <bgColor theme="5" tint="0.79998168889431442"/>
        </patternFill>
      </fill>
    </dxf>
    <dxf>
      <fill>
        <patternFill>
          <bgColor theme="5" tint="0.39994506668294322"/>
        </patternFill>
      </fill>
    </dxf>
    <dxf>
      <font>
        <color theme="0"/>
      </font>
      <fill>
        <patternFill>
          <bgColor theme="5" tint="-0.24994659260841701"/>
        </patternFill>
      </fill>
    </dxf>
    <dxf>
      <fill>
        <patternFill>
          <bgColor theme="9" tint="0.79998168889431442"/>
        </patternFill>
      </fill>
    </dxf>
    <dxf>
      <fill>
        <patternFill>
          <bgColor theme="9" tint="0.79998168889431442"/>
        </patternFill>
      </fill>
    </dxf>
    <dxf>
      <fill>
        <patternFill>
          <bgColor theme="9" tint="0.39994506668294322"/>
        </patternFill>
      </fill>
    </dxf>
    <dxf>
      <font>
        <color theme="0"/>
      </font>
      <fill>
        <patternFill>
          <bgColor theme="9" tint="-0.24994659260841701"/>
        </patternFill>
      </fill>
    </dxf>
    <dxf>
      <fill>
        <patternFill>
          <bgColor theme="5" tint="0.79998168889431442"/>
        </patternFill>
      </fill>
    </dxf>
    <dxf>
      <fill>
        <patternFill>
          <bgColor theme="5" tint="0.39994506668294322"/>
        </patternFill>
      </fill>
    </dxf>
    <dxf>
      <font>
        <color theme="0"/>
      </font>
      <fill>
        <patternFill>
          <bgColor theme="5" tint="-0.24994659260841701"/>
        </patternFill>
      </fill>
    </dxf>
    <dxf>
      <fill>
        <patternFill>
          <bgColor theme="9" tint="0.79998168889431442"/>
        </patternFill>
      </fill>
    </dxf>
    <dxf>
      <fill>
        <patternFill>
          <bgColor theme="9" tint="0.79998168889431442"/>
        </patternFill>
      </fill>
    </dxf>
    <dxf>
      <fill>
        <patternFill>
          <bgColor theme="9" tint="0.39994506668294322"/>
        </patternFill>
      </fill>
    </dxf>
    <dxf>
      <font>
        <color theme="0"/>
      </font>
      <fill>
        <patternFill>
          <bgColor theme="9" tint="-0.24994659260841701"/>
        </patternFill>
      </fill>
    </dxf>
    <dxf>
      <fill>
        <patternFill>
          <bgColor theme="5" tint="0.79998168889431442"/>
        </patternFill>
      </fill>
    </dxf>
    <dxf>
      <fill>
        <patternFill>
          <bgColor theme="5" tint="0.39994506668294322"/>
        </patternFill>
      </fill>
    </dxf>
    <dxf>
      <font>
        <color theme="0"/>
      </font>
      <fill>
        <patternFill>
          <bgColor theme="5" tint="-0.24994659260841701"/>
        </patternFill>
      </fill>
    </dxf>
    <dxf>
      <fill>
        <patternFill>
          <bgColor theme="9" tint="0.79998168889431442"/>
        </patternFill>
      </fill>
    </dxf>
    <dxf>
      <fill>
        <patternFill>
          <bgColor theme="9" tint="0.79998168889431442"/>
        </patternFill>
      </fill>
    </dxf>
    <dxf>
      <fill>
        <patternFill>
          <bgColor theme="9" tint="0.39994506668294322"/>
        </patternFill>
      </fill>
    </dxf>
    <dxf>
      <font>
        <color theme="0"/>
      </font>
      <fill>
        <patternFill>
          <bgColor theme="9" tint="-0.24994659260841701"/>
        </patternFill>
      </fill>
    </dxf>
    <dxf>
      <fill>
        <patternFill>
          <bgColor theme="5" tint="0.79998168889431442"/>
        </patternFill>
      </fill>
    </dxf>
    <dxf>
      <fill>
        <patternFill>
          <bgColor theme="5" tint="0.39994506668294322"/>
        </patternFill>
      </fill>
    </dxf>
    <dxf>
      <font>
        <color theme="0"/>
      </font>
      <fill>
        <patternFill>
          <bgColor theme="5" tint="-0.24994659260841701"/>
        </patternFill>
      </fill>
    </dxf>
    <dxf>
      <fill>
        <patternFill>
          <bgColor theme="9" tint="0.79998168889431442"/>
        </patternFill>
      </fill>
    </dxf>
    <dxf>
      <fill>
        <patternFill>
          <bgColor theme="9" tint="0.79998168889431442"/>
        </patternFill>
      </fill>
    </dxf>
    <dxf>
      <fill>
        <patternFill>
          <bgColor theme="9" tint="0.39994506668294322"/>
        </patternFill>
      </fill>
    </dxf>
    <dxf>
      <font>
        <color theme="0"/>
      </font>
      <fill>
        <patternFill>
          <bgColor theme="9" tint="-0.24994659260841701"/>
        </patternFill>
      </fill>
    </dxf>
    <dxf>
      <fill>
        <patternFill>
          <bgColor theme="5" tint="0.79998168889431442"/>
        </patternFill>
      </fill>
    </dxf>
    <dxf>
      <fill>
        <patternFill>
          <bgColor theme="5" tint="0.39994506668294322"/>
        </patternFill>
      </fill>
    </dxf>
    <dxf>
      <font>
        <color theme="0"/>
      </font>
      <fill>
        <patternFill>
          <bgColor theme="5" tint="-0.24994659260841701"/>
        </patternFill>
      </fill>
    </dxf>
    <dxf>
      <fill>
        <patternFill>
          <bgColor theme="9" tint="0.79998168889431442"/>
        </patternFill>
      </fill>
    </dxf>
    <dxf>
      <fill>
        <patternFill>
          <bgColor theme="9" tint="0.79998168889431442"/>
        </patternFill>
      </fill>
    </dxf>
    <dxf>
      <fill>
        <patternFill>
          <bgColor theme="9" tint="0.39994506668294322"/>
        </patternFill>
      </fill>
    </dxf>
    <dxf>
      <font>
        <color theme="0"/>
      </font>
      <fill>
        <patternFill>
          <bgColor theme="9" tint="-0.24994659260841701"/>
        </patternFill>
      </fill>
    </dxf>
    <dxf>
      <fill>
        <patternFill>
          <bgColor theme="5" tint="0.79998168889431442"/>
        </patternFill>
      </fill>
    </dxf>
    <dxf>
      <fill>
        <patternFill>
          <bgColor theme="5" tint="0.39994506668294322"/>
        </patternFill>
      </fill>
    </dxf>
    <dxf>
      <font>
        <color theme="0"/>
      </font>
      <fill>
        <patternFill>
          <bgColor theme="5" tint="-0.24994659260841701"/>
        </patternFill>
      </fill>
    </dxf>
    <dxf>
      <fill>
        <patternFill>
          <bgColor theme="9" tint="0.79998168889431442"/>
        </patternFill>
      </fill>
    </dxf>
    <dxf>
      <font>
        <color theme="0"/>
      </font>
      <fill>
        <patternFill>
          <bgColor rgb="FFFF0000"/>
        </patternFill>
      </fill>
    </dxf>
    <dxf>
      <font>
        <color theme="0"/>
      </font>
      <fill>
        <patternFill>
          <bgColor theme="9" tint="-0.24994659260841701"/>
        </patternFill>
      </fill>
    </dxf>
    <dxf>
      <font>
        <color theme="0"/>
      </font>
      <fill>
        <patternFill>
          <bgColor rgb="FFFF0000"/>
        </patternFill>
      </fill>
    </dxf>
    <dxf>
      <font>
        <color theme="0"/>
      </font>
      <fill>
        <patternFill>
          <bgColor rgb="FFFF0000"/>
        </patternFill>
      </fill>
    </dxf>
    <dxf>
      <font>
        <color theme="0"/>
      </font>
      <fill>
        <patternFill>
          <bgColor theme="9" tint="-0.24994659260841701"/>
        </patternFill>
      </fill>
    </dxf>
    <dxf>
      <font>
        <color theme="1"/>
      </font>
      <fill>
        <patternFill>
          <bgColor theme="7" tint="0.3999450666829432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theme="9" tint="-0.24994659260841701"/>
        </patternFill>
      </fill>
    </dxf>
    <dxf>
      <font>
        <color theme="1"/>
      </font>
      <fill>
        <patternFill>
          <bgColor theme="7" tint="0.3999450666829432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theme="9" tint="-0.24994659260841701"/>
        </patternFill>
      </fill>
    </dxf>
    <dxf>
      <font>
        <color theme="0"/>
      </font>
      <fill>
        <patternFill>
          <bgColor rgb="FFFF0000"/>
        </patternFill>
      </fill>
    </dxf>
    <dxf>
      <font>
        <color theme="0"/>
      </font>
      <fill>
        <patternFill>
          <bgColor rgb="FFFF0000"/>
        </patternFill>
      </fill>
    </dxf>
    <dxf>
      <font>
        <color theme="0"/>
      </font>
      <fill>
        <patternFill>
          <bgColor theme="9" tint="-0.24994659260841701"/>
        </patternFill>
      </fill>
    </dxf>
    <dxf>
      <font>
        <color theme="1"/>
      </font>
      <fill>
        <patternFill>
          <bgColor theme="7" tint="0.39994506668294322"/>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Karin Schmid" id="{1F260D13-025A-2444-B444-FEA215AE7163}" userId="S::karins@albertabeef.org::ec4979c9-ba51-4c48-818d-cfac84a08eb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www1.agric.gov.ab.ca/$department/deptdocs.nsf/all/agdex1248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9"/>
  <sheetViews>
    <sheetView tabSelected="1" topLeftCell="A23" zoomScaleNormal="100" workbookViewId="0">
      <selection activeCell="A40" sqref="A40"/>
    </sheetView>
  </sheetViews>
  <sheetFormatPr baseColWidth="10" defaultRowHeight="15"/>
  <cols>
    <col min="1" max="1" width="33.1640625" customWidth="1"/>
    <col min="2" max="2" width="35.5" customWidth="1"/>
    <col min="3" max="3" width="21.83203125" customWidth="1"/>
    <col min="4" max="4" width="16.1640625" customWidth="1"/>
    <col min="5" max="5" width="18.33203125" customWidth="1"/>
    <col min="6" max="6" width="10.5" bestFit="1" customWidth="1"/>
    <col min="7" max="7" width="17.5" bestFit="1" customWidth="1"/>
    <col min="8" max="8" width="28.33203125" customWidth="1"/>
    <col min="9" max="9" width="24.83203125" bestFit="1" customWidth="1"/>
    <col min="10" max="10" width="20.5" hidden="1" customWidth="1"/>
    <col min="11" max="11" width="24.33203125" hidden="1" customWidth="1"/>
  </cols>
  <sheetData>
    <row r="1" spans="1:17" ht="19">
      <c r="A1" s="80" t="s">
        <v>63</v>
      </c>
      <c r="B1" s="81"/>
      <c r="C1" s="81"/>
    </row>
    <row r="2" spans="1:17" s="52" customFormat="1" ht="16">
      <c r="A2" s="83" t="s">
        <v>95</v>
      </c>
      <c r="B2" s="84"/>
      <c r="C2" s="84"/>
      <c r="D2" s="84"/>
      <c r="E2" s="84"/>
      <c r="F2" s="84"/>
      <c r="G2" s="57"/>
      <c r="H2" s="57"/>
      <c r="I2" s="57"/>
      <c r="J2" s="57"/>
      <c r="K2" s="57"/>
      <c r="L2" s="58"/>
      <c r="M2" s="58"/>
      <c r="N2" s="58"/>
      <c r="O2" s="58"/>
      <c r="P2" s="58"/>
      <c r="Q2" s="59"/>
    </row>
    <row r="3" spans="1:17" s="52" customFormat="1" ht="31" customHeight="1">
      <c r="A3" s="85" t="s">
        <v>96</v>
      </c>
      <c r="B3" s="86"/>
      <c r="C3" s="86"/>
      <c r="D3" s="86"/>
      <c r="E3" s="86"/>
      <c r="F3" s="86"/>
      <c r="G3" s="57"/>
      <c r="H3" s="57"/>
      <c r="I3" s="57"/>
      <c r="J3" s="57"/>
      <c r="K3" s="57"/>
      <c r="L3" s="57"/>
      <c r="M3" s="57"/>
      <c r="N3" s="58"/>
      <c r="O3" s="58"/>
      <c r="P3" s="58"/>
      <c r="Q3" s="59"/>
    </row>
    <row r="4" spans="1:17" s="44" customFormat="1" ht="51" customHeight="1">
      <c r="A4" s="85" t="s">
        <v>97</v>
      </c>
      <c r="B4" s="87"/>
      <c r="C4" s="87"/>
      <c r="D4" s="87"/>
      <c r="E4" s="87"/>
      <c r="F4" s="87"/>
      <c r="G4" s="60"/>
      <c r="H4" s="60"/>
      <c r="I4" s="60"/>
      <c r="J4" s="60"/>
      <c r="K4" s="60"/>
      <c r="L4" s="60"/>
      <c r="M4" s="60"/>
      <c r="N4" s="60"/>
      <c r="O4" s="60"/>
      <c r="P4" s="60"/>
      <c r="Q4" s="60"/>
    </row>
    <row r="5" spans="1:17" s="52" customFormat="1" ht="16">
      <c r="A5" s="88" t="s">
        <v>81</v>
      </c>
      <c r="B5" s="89"/>
      <c r="C5" s="89"/>
      <c r="D5" s="89"/>
      <c r="E5" s="89"/>
      <c r="F5" s="89"/>
      <c r="G5" s="58"/>
      <c r="H5" s="58"/>
      <c r="I5" s="58"/>
      <c r="J5" s="58"/>
      <c r="K5" s="58"/>
      <c r="L5" s="58"/>
      <c r="M5" s="58"/>
      <c r="N5" s="58"/>
      <c r="O5" s="58"/>
      <c r="P5" s="58"/>
      <c r="Q5" s="59"/>
    </row>
    <row r="6" spans="1:17" ht="16">
      <c r="A6" s="49"/>
      <c r="B6" s="49"/>
      <c r="C6" s="49"/>
      <c r="D6" s="49"/>
      <c r="E6" s="49"/>
      <c r="F6" s="49"/>
      <c r="G6" s="49"/>
      <c r="H6" s="49"/>
      <c r="I6" s="49"/>
      <c r="J6" s="49"/>
      <c r="K6" s="49"/>
      <c r="L6" s="49"/>
      <c r="M6" s="49"/>
      <c r="N6" s="49"/>
      <c r="O6" s="49"/>
      <c r="P6" s="49"/>
    </row>
    <row r="7" spans="1:17" ht="16" customHeight="1">
      <c r="A7" s="82" t="s">
        <v>73</v>
      </c>
      <c r="B7" s="82"/>
      <c r="C7" s="82"/>
      <c r="D7" s="82"/>
      <c r="E7" s="82"/>
      <c r="F7" s="82"/>
      <c r="G7" s="61"/>
      <c r="H7" s="61"/>
      <c r="I7" s="61"/>
      <c r="J7" s="61"/>
      <c r="K7" s="61"/>
      <c r="L7" s="49"/>
      <c r="M7" s="49"/>
      <c r="N7" s="49"/>
      <c r="O7" s="49"/>
      <c r="P7" s="49"/>
    </row>
    <row r="8" spans="1:17" ht="16">
      <c r="A8" s="82"/>
      <c r="B8" s="82"/>
      <c r="C8" s="82"/>
      <c r="D8" s="82"/>
      <c r="E8" s="82"/>
      <c r="F8" s="82"/>
      <c r="G8" s="61"/>
      <c r="H8" s="61"/>
      <c r="I8" s="61"/>
      <c r="J8" s="61"/>
      <c r="K8" s="61"/>
      <c r="L8" s="49"/>
      <c r="M8" s="49"/>
      <c r="N8" s="49"/>
      <c r="O8" s="49"/>
      <c r="P8" s="49"/>
    </row>
    <row r="9" spans="1:17" ht="16">
      <c r="A9" s="82"/>
      <c r="B9" s="82"/>
      <c r="C9" s="82"/>
      <c r="D9" s="82"/>
      <c r="E9" s="82"/>
      <c r="F9" s="82"/>
      <c r="G9" s="61"/>
      <c r="H9" s="61"/>
      <c r="I9" s="61"/>
      <c r="J9" s="61"/>
      <c r="K9" s="61"/>
      <c r="L9" s="49"/>
      <c r="M9" s="49"/>
      <c r="N9" s="49"/>
      <c r="O9" s="49"/>
      <c r="P9" s="49"/>
    </row>
    <row r="10" spans="1:17" ht="40" customHeight="1">
      <c r="A10" s="82"/>
      <c r="B10" s="82"/>
      <c r="C10" s="82"/>
      <c r="D10" s="82"/>
      <c r="E10" s="82"/>
      <c r="F10" s="82"/>
      <c r="G10" s="61"/>
      <c r="H10" s="61"/>
      <c r="I10" s="61"/>
      <c r="J10" s="61"/>
      <c r="K10" s="61"/>
      <c r="L10" s="49"/>
      <c r="M10" s="49"/>
      <c r="N10" s="49"/>
      <c r="O10" s="49"/>
      <c r="P10" s="49"/>
    </row>
    <row r="11" spans="1:17" s="52" customFormat="1" ht="17">
      <c r="A11" s="73" t="s">
        <v>74</v>
      </c>
      <c r="B11" s="56"/>
      <c r="C11" s="56"/>
      <c r="D11" s="56"/>
      <c r="E11" s="56"/>
      <c r="F11" s="63"/>
      <c r="G11" s="61"/>
      <c r="H11" s="61"/>
      <c r="I11" s="61"/>
      <c r="J11" s="61"/>
      <c r="K11" s="61"/>
      <c r="L11" s="49"/>
      <c r="M11" s="49"/>
      <c r="N11" s="49"/>
      <c r="O11" s="49"/>
      <c r="P11" s="49"/>
    </row>
    <row r="13" spans="1:17" s="52" customFormat="1" ht="19">
      <c r="A13" s="50" t="s">
        <v>79</v>
      </c>
    </row>
    <row r="14" spans="1:17" ht="19">
      <c r="A14" s="64" t="s">
        <v>91</v>
      </c>
      <c r="B14" s="55" t="s">
        <v>80</v>
      </c>
      <c r="D14" s="78" t="str">
        <f>IF(A14="BACKGROUNDING","GF",IF(A14="REPLACEMENTS","REP",IF(A14="MATURE COWS","MAT",IF(A14="MATURE BULLS","BULL","NA"))))</f>
        <v>BULL</v>
      </c>
      <c r="E14" s="1"/>
      <c r="F14" s="1"/>
    </row>
    <row r="15" spans="1:17">
      <c r="A15" s="4"/>
      <c r="B15" s="1"/>
      <c r="C15" s="1"/>
      <c r="D15" s="1"/>
      <c r="E15" s="1"/>
      <c r="F15" s="1"/>
    </row>
    <row r="16" spans="1:17" ht="19">
      <c r="A16" s="50" t="str">
        <f>IF(Input!A14="BACKGROUNDING",'Other Bkgd Data'!D2,IF(Input!A14="REPLACEMENTS",'Other Bkgd Data'!G2,IF(Input!A14="MATURE COWS",'Other Bkgd Data'!K2,IF(Input!A14="MATURE BULLS",'Other Bkgd Data'!O2,0))))</f>
        <v>SELECT STAGE OF PRODUCTION</v>
      </c>
      <c r="C16" s="1"/>
      <c r="D16" s="1"/>
      <c r="E16" s="1"/>
      <c r="F16" s="1"/>
    </row>
    <row r="17" spans="1:11" ht="19">
      <c r="A17" s="66" t="s">
        <v>92</v>
      </c>
      <c r="B17" s="55" t="str">
        <f>IF(A14="BACKGROUNDING","SELECT ADG FROM BLUE DROPDOWN IN ROW 17",IF(A14="MATURE COWS","SELECT STAGE OF PRODUCTION FROM BLUE DROPDOWN IN ROW 17",IF(A14="REPLACEMENTS","SELECT STAGE OF PRODUCTION FROM BLUE DROPDOWN IN ROW 17",IF(A14="MATURE BULLS","SELECT STAGE OF PRODUCTION FROM BLUE DROPDOWN IN ROW 17",""))))</f>
        <v>SELECT STAGE OF PRODUCTION FROM BLUE DROPDOWN IN ROW 17</v>
      </c>
      <c r="C17" s="45"/>
      <c r="D17" s="1"/>
      <c r="E17" s="1"/>
      <c r="F17" s="1"/>
    </row>
    <row r="18" spans="1:11">
      <c r="A18" s="4"/>
      <c r="B18" s="1"/>
      <c r="C18" s="45"/>
      <c r="D18" s="1"/>
      <c r="E18" s="1"/>
      <c r="F18" s="1"/>
    </row>
    <row r="19" spans="1:11" ht="19">
      <c r="A19" s="50" t="s">
        <v>58</v>
      </c>
      <c r="C19" s="1"/>
      <c r="D19" s="1"/>
      <c r="E19" s="1"/>
      <c r="F19" s="1"/>
    </row>
    <row r="20" spans="1:11" ht="19">
      <c r="A20" s="65">
        <v>1800</v>
      </c>
      <c r="B20" s="54" t="str">
        <f>IF(A14="BACKGROUNDING","ENTER WEIGHT BETWEEN 500-1000 LBS IN BLUE CELL IN ROW 20", IF(A14="REPLACEMENTS","ENTER WEIGHT BETWEEN 850-1150 LBS IN BLUE CELL IN ROW 20", IF(A14="MATURE COWS","ENTER WEIGHT BETWEEN 1100-1600 LBS IN BLUE CELL IN ROW 20",IF(A14="MATURE BULLS","ENTER WEIGHT BETWEEN 1800-2500 LBS IN BLUE CELL IN ROW 20",""))))</f>
        <v>ENTER WEIGHT BETWEEN 1800-2500 LBS IN BLUE CELL IN ROW 20</v>
      </c>
      <c r="E20" s="79">
        <f t="array" ref="E20">INDEX(GFweights,MATCH(MIN(ABS(A20-GFweights)),ABS(A20-GFweights),0))</f>
        <v>1000</v>
      </c>
      <c r="F20" s="79">
        <f t="array" ref="F20">INDEX(REPweights,MATCH(MIN(ABS(A20-REPweights)),ABS(A20-REPweights),0))</f>
        <v>1100</v>
      </c>
      <c r="G20" s="79">
        <f t="array" ref="G20">INDEX(MATweights,MATCH(MIN(ABS(A20-MATweights)),ABS(A20-MATweights),0))</f>
        <v>1600</v>
      </c>
      <c r="H20" s="79">
        <f t="array" ref="H20">INDEX(BULLweights,MATCH(MIN(ABS(A20-BULLweights)),ABS(A20-BULLweights),0))</f>
        <v>1800</v>
      </c>
    </row>
    <row r="21" spans="1:11">
      <c r="A21" s="4"/>
      <c r="B21" s="48"/>
      <c r="C21" s="48"/>
      <c r="D21" s="48"/>
      <c r="E21" s="1"/>
      <c r="F21" s="1"/>
    </row>
    <row r="22" spans="1:11" ht="19">
      <c r="A22" s="90" t="s">
        <v>82</v>
      </c>
      <c r="B22" s="90"/>
      <c r="C22" s="46"/>
      <c r="D22" s="46"/>
      <c r="E22" s="46"/>
      <c r="F22" s="46"/>
    </row>
    <row r="23" spans="1:11" ht="20" thickBot="1">
      <c r="A23" s="71" t="s">
        <v>65</v>
      </c>
      <c r="B23" s="71" t="s">
        <v>70</v>
      </c>
      <c r="C23" s="71" t="s">
        <v>67</v>
      </c>
      <c r="D23" s="72" t="s">
        <v>68</v>
      </c>
      <c r="E23" s="72" t="s">
        <v>69</v>
      </c>
      <c r="F23" s="72" t="s">
        <v>61</v>
      </c>
      <c r="G23" s="72" t="s">
        <v>83</v>
      </c>
      <c r="H23" s="72" t="s">
        <v>84</v>
      </c>
      <c r="I23" s="72" t="s">
        <v>87</v>
      </c>
      <c r="J23" s="2" t="s">
        <v>31</v>
      </c>
      <c r="K23" s="2" t="str">
        <f>IF(Input!A14="BACKGROUNDING",Backgrounding!H3,IF(A14="REPLACEMENTS",'Replacement Heifer'!G4,IF(Input!A14="MATURE COWS",'Mature Cows'!G4,IF(Input!A14="MATURE BULLS",'Mature Bulls'!H3,))))</f>
        <v>Stage of Production</v>
      </c>
    </row>
    <row r="24" spans="1:11" ht="20" thickBot="1">
      <c r="A24" s="67">
        <v>34</v>
      </c>
      <c r="B24" s="67">
        <v>65</v>
      </c>
      <c r="C24" s="68">
        <v>12</v>
      </c>
      <c r="D24" s="69">
        <v>0.1</v>
      </c>
      <c r="E24" s="69">
        <v>0.2</v>
      </c>
      <c r="F24" s="77">
        <f>D24/E24</f>
        <v>0.5</v>
      </c>
      <c r="G24" s="69">
        <v>0.7</v>
      </c>
      <c r="H24" s="69">
        <v>0.4</v>
      </c>
      <c r="I24" s="70">
        <f>I27/(I26+I28)</f>
        <v>0.4723978509378397</v>
      </c>
      <c r="J24" s="76">
        <f>IF(A14="BACKGROUNDING",E20,IF(A14="REPLACEMENTS",F20,IF(A14="MATURE COWS",G20,IF(A14="MATURE BULLS",H20))))</f>
        <v>1800</v>
      </c>
      <c r="K24" s="75" t="str">
        <f>A17</f>
        <v>MAINTENANCE</v>
      </c>
    </row>
    <row r="25" spans="1:11">
      <c r="A25" s="46"/>
      <c r="B25" s="46"/>
      <c r="C25" s="46"/>
      <c r="D25" s="46"/>
      <c r="E25" s="46"/>
      <c r="F25" s="46"/>
    </row>
    <row r="26" spans="1:11" hidden="1">
      <c r="A26" s="46"/>
      <c r="B26" s="46">
        <f>IF($A$14="BACKGROUNDING",Backgrounding!B9*0.975,IF($A$14="REPLACEMENTS",'Replacement Heifer'!B10*0.975,IF($A$14="MATURE COWS",'Mature Cows'!B10*0.975,IF($A$14="MATURE BULLS",'Mature Bulls'!B10*0.975,0))))</f>
        <v>56.55</v>
      </c>
      <c r="C26" s="46">
        <f>IF($A$14="BACKGROUNDING",Backgrounding!C9*0.95,IF($A$14="REPLACEMENTS",'Replacement Heifer'!C10*0.95,IF($A$14="MATURE COWS",'Mature Cows'!C10*0.95,IF($A$14="MATURE BULLS",'Mature Bulls'!C10*0.95,0))))</f>
        <v>7.6</v>
      </c>
      <c r="D26" s="74">
        <f>IF($A$14="BACKGROUNDING",0.35,IF($A$14="REPLACEMENTS",0.35,IF(AND($A$14="MATURE COWS",$A$17="LACTATION"),0.47,IF($A$14="MATURE COWS",0.35,IF($A$14="MATURE BULLS",0.35,"")))))</f>
        <v>0.35</v>
      </c>
      <c r="E26" s="46">
        <f>IF($A$14="BACKGROUNDING",0.15,IF($A$14="REPLACEMENTS",0.15,IF($A$14="MATURE COWS",0.15,IF($A$14="MATURE BULLS",0.15,""))))</f>
        <v>0.15</v>
      </c>
      <c r="F26" s="46"/>
      <c r="G26" s="74">
        <f>IF($A$14="BACKGROUNDING",0.55,IF($A$14="REPLACEMENTS",0.55,IF(AND($A$14="MATURE COWS",$A$17="LACTATION"),0.65,IF($A$14="MATURE COWS",0.55,IF($A$14="MATURE BULLS",0.55,"")))))</f>
        <v>0.55000000000000004</v>
      </c>
      <c r="H26" s="74">
        <f>IF($A$14="BACKGROUNDING",0.15,IF($A$14="REPLACEMENTS",0.15,IF(AND($A$14="MATURE COWS",$A$17="LACTATION"),0.25,IF($A$14="MATURE COWS",0.15,IF($A$14="MATURE Bulls",0.15,"")))))</f>
        <v>0.15</v>
      </c>
      <c r="I26">
        <f>(D24*499)/100</f>
        <v>0.49900000000000005</v>
      </c>
    </row>
    <row r="27" spans="1:11" hidden="1">
      <c r="A27" s="46"/>
      <c r="B27" s="46">
        <f>IF($A$14="BACKGROUNDING",Backgrounding!B9*1.025,IF($A$14="REPLACEMENTS",'Replacement Heifer'!B10*1.025,IF($A$14="MATURE COWS",'Mature Cows'!B10*1.025,IF($A$14="MATURE BULLS",'Mature Bulls'!B10*1.025,0))))</f>
        <v>59.449999999999996</v>
      </c>
      <c r="C27" s="46">
        <f>IF($A$14="BACKGROUNDING",Backgrounding!C9*1.05,IF($A$14="REPLACEMENTS",'Replacement Heifer'!C10*1.05,IF($A$14="MATURE COWS",'Mature Cows'!C10*1.05,IF($A$14="MATURE BULLS",'Mature Bulls'!C10*1.05))))</f>
        <v>8.4</v>
      </c>
      <c r="D27" s="46">
        <f>IF($A$14="BACKGROUNDING",0.4,IF($A$14="REPLACEMENTS",0.4,IF(AND($A$14="MATURE COWS",$A$17="LACTATION"),0.52,IF($A$14="MATURE COWS",0.4,IF($A$14="MATURE BULLS",0.4,"")))))</f>
        <v>0.4</v>
      </c>
      <c r="E27" s="46">
        <f>IF($A$14="BACKGROUNDING",0.2,IF($A$14="REPLACEMENTS",0.2,IF($A$14="MATURE COWS",0.2,IF($A$14="MATURE BULLS",0.2,""))))</f>
        <v>0.2</v>
      </c>
      <c r="F27" s="46"/>
      <c r="G27" s="74">
        <f>IF($A$14="BACKGROUNDING",0.6,IF($A$14="REPLACEMENTS",0.6,IF(AND($A$14="MATURE COWS",$A$17="LACTATION"),0.7,IF($A$14="MATURE COWS",0.6,IF($A$14="MATURE BULLS",0.6,"")))))</f>
        <v>0.6</v>
      </c>
      <c r="H27" s="74">
        <f>IF($A$14="BACKGROUNDING",0.2,IF($A$14="REPLACEMENTS",0.2,IF(AND($A$14="MATURE COWS",$A$17="LACTATION"),0.3,IF($A$14="MATURE COWS",0.2,IF($A$14="MATURE Bulls",0.2,"")))))</f>
        <v>0.2</v>
      </c>
      <c r="I27">
        <f>(G24*255.74)/100</f>
        <v>1.7901800000000001</v>
      </c>
    </row>
    <row r="28" spans="1:11" s="52" customFormat="1" hidden="1">
      <c r="A28" s="74"/>
      <c r="B28" s="74"/>
      <c r="C28" s="74"/>
      <c r="D28" s="74"/>
      <c r="E28" s="74"/>
      <c r="F28" s="74"/>
      <c r="G28" s="74"/>
      <c r="H28" s="74"/>
      <c r="I28" s="52">
        <f>(H24*822.64)/100</f>
        <v>3.2905600000000006</v>
      </c>
    </row>
    <row r="29" spans="1:11" ht="19">
      <c r="A29" s="47" t="str">
        <f>IF(B24&lt;50,"**THIS FEED'S TDN VALUE INDICATES IT IS NOT SUITABLE TO BE FED AS A STAND ALONE FEED FOR ANY CLASS OF CATTLE**","")</f>
        <v/>
      </c>
    </row>
    <row r="31" spans="1:11" ht="16">
      <c r="A31" s="51" t="s">
        <v>64</v>
      </c>
      <c r="B31" s="49"/>
      <c r="C31" s="49"/>
      <c r="D31" s="49"/>
      <c r="E31" s="49"/>
      <c r="F31" s="49"/>
      <c r="G31" s="49"/>
      <c r="H31" s="49"/>
      <c r="I31" s="49"/>
      <c r="J31" s="49"/>
      <c r="K31" s="49"/>
    </row>
    <row r="32" spans="1:11" ht="50" customHeight="1">
      <c r="A32" s="105" t="s">
        <v>98</v>
      </c>
      <c r="B32" s="105"/>
      <c r="C32" s="105"/>
      <c r="D32" s="105"/>
      <c r="E32" s="105"/>
      <c r="F32" s="105"/>
      <c r="G32" s="62"/>
      <c r="H32" s="62"/>
      <c r="I32" s="62"/>
      <c r="J32" s="62"/>
      <c r="K32" s="62"/>
    </row>
    <row r="33" spans="1:11" ht="63" customHeight="1">
      <c r="A33" s="105"/>
      <c r="B33" s="105"/>
      <c r="C33" s="105"/>
      <c r="D33" s="105"/>
      <c r="E33" s="105"/>
      <c r="F33" s="105"/>
      <c r="G33" s="62"/>
      <c r="H33" s="62"/>
      <c r="I33" s="62"/>
      <c r="J33" s="62"/>
      <c r="K33" s="62"/>
    </row>
    <row r="34" spans="1:11" ht="41" customHeight="1">
      <c r="A34" s="105"/>
      <c r="B34" s="105"/>
      <c r="C34" s="105"/>
      <c r="D34" s="105"/>
      <c r="E34" s="105"/>
      <c r="F34" s="105"/>
      <c r="G34" s="62"/>
      <c r="H34" s="62"/>
      <c r="I34" s="62"/>
      <c r="J34" s="62"/>
      <c r="K34" s="62"/>
    </row>
    <row r="35" spans="1:11" ht="33" customHeight="1">
      <c r="A35" s="105"/>
      <c r="B35" s="105"/>
      <c r="C35" s="105"/>
      <c r="D35" s="105"/>
      <c r="E35" s="105"/>
      <c r="F35" s="105"/>
      <c r="G35" s="62"/>
      <c r="H35" s="62"/>
      <c r="I35" s="62"/>
      <c r="J35" s="62"/>
      <c r="K35" s="62"/>
    </row>
    <row r="36" spans="1:11">
      <c r="A36" s="102" t="s">
        <v>66</v>
      </c>
      <c r="B36" s="102"/>
      <c r="C36" s="102"/>
      <c r="D36" s="102"/>
      <c r="E36" s="102"/>
      <c r="F36" s="102"/>
      <c r="G36" s="52"/>
      <c r="H36" s="52"/>
      <c r="I36" s="52"/>
      <c r="J36" s="52"/>
      <c r="K36" s="52"/>
    </row>
    <row r="37" spans="1:11">
      <c r="A37" s="102"/>
      <c r="B37" s="102"/>
      <c r="C37" s="102"/>
      <c r="D37" s="102"/>
      <c r="E37" s="102"/>
      <c r="F37" s="102"/>
    </row>
    <row r="38" spans="1:11" ht="16">
      <c r="A38" s="103" t="s">
        <v>93</v>
      </c>
      <c r="B38" s="103"/>
      <c r="C38" s="103"/>
      <c r="D38" s="103"/>
      <c r="E38" s="103"/>
      <c r="F38" s="103"/>
      <c r="G38" s="52"/>
      <c r="H38" s="52"/>
    </row>
    <row r="39" spans="1:11" ht="16">
      <c r="A39" s="103" t="s">
        <v>88</v>
      </c>
      <c r="B39" s="104"/>
      <c r="C39" s="104"/>
      <c r="D39" s="104"/>
      <c r="E39" s="104"/>
      <c r="F39" s="104"/>
      <c r="G39" s="52"/>
      <c r="H39" s="52"/>
    </row>
  </sheetData>
  <sheetProtection selectLockedCells="1"/>
  <mergeCells count="9">
    <mergeCell ref="A1:C1"/>
    <mergeCell ref="A7:F10"/>
    <mergeCell ref="A36:F37"/>
    <mergeCell ref="A32:F35"/>
    <mergeCell ref="A2:F2"/>
    <mergeCell ref="A3:F3"/>
    <mergeCell ref="A4:F4"/>
    <mergeCell ref="A5:F5"/>
    <mergeCell ref="A22:B22"/>
  </mergeCells>
  <conditionalFormatting sqref="B24:E24">
    <cfRule type="cellIs" dxfId="61" priority="20" operator="lessThan">
      <formula>B26</formula>
    </cfRule>
    <cfRule type="cellIs" dxfId="60" priority="21" operator="lessThan">
      <formula>B27</formula>
    </cfRule>
    <cfRule type="cellIs" dxfId="59" priority="22" operator="greaterThanOrEqual">
      <formula>B27</formula>
    </cfRule>
  </conditionalFormatting>
  <conditionalFormatting sqref="F24:I24">
    <cfRule type="cellIs" dxfId="58" priority="16" operator="greaterThan">
      <formula>7</formula>
    </cfRule>
    <cfRule type="cellIs" dxfId="57" priority="17" operator="lessThan">
      <formula>2</formula>
    </cfRule>
    <cfRule type="cellIs" dxfId="56" priority="19" operator="between">
      <formula>2</formula>
      <formula>7</formula>
    </cfRule>
  </conditionalFormatting>
  <conditionalFormatting sqref="B24:I24">
    <cfRule type="expression" dxfId="55" priority="18">
      <formula>$B$24&lt;50</formula>
    </cfRule>
  </conditionalFormatting>
  <conditionalFormatting sqref="G24">
    <cfRule type="cellIs" dxfId="54" priority="3" operator="greaterThan">
      <formula>2</formula>
    </cfRule>
    <cfRule type="cellIs" dxfId="53" priority="13" operator="lessThan">
      <formula>G26</formula>
    </cfRule>
    <cfRule type="cellIs" dxfId="52" priority="14" operator="lessThan">
      <formula>G27</formula>
    </cfRule>
    <cfRule type="cellIs" dxfId="51" priority="15" operator="greaterThanOrEqual">
      <formula>G27</formula>
    </cfRule>
  </conditionalFormatting>
  <conditionalFormatting sqref="G24">
    <cfRule type="expression" dxfId="50" priority="12">
      <formula>$B$24&lt;50</formula>
    </cfRule>
  </conditionalFormatting>
  <conditionalFormatting sqref="H24">
    <cfRule type="cellIs" dxfId="49" priority="2" operator="greaterThan">
      <formula>0.4</formula>
    </cfRule>
    <cfRule type="cellIs" dxfId="48" priority="9" operator="lessThan">
      <formula>H26</formula>
    </cfRule>
    <cfRule type="cellIs" dxfId="47" priority="10" operator="lessThan">
      <formula>H27</formula>
    </cfRule>
    <cfRule type="cellIs" dxfId="46" priority="11" operator="greaterThanOrEqual">
      <formula>H27</formula>
    </cfRule>
  </conditionalFormatting>
  <conditionalFormatting sqref="H24">
    <cfRule type="expression" dxfId="45" priority="8">
      <formula>$B$24&lt;50</formula>
    </cfRule>
  </conditionalFormatting>
  <conditionalFormatting sqref="I24">
    <cfRule type="cellIs" dxfId="44" priority="1" operator="greaterThanOrEqual">
      <formula>2.2</formula>
    </cfRule>
    <cfRule type="cellIs" dxfId="43" priority="7" operator="lessThan">
      <formula>2.2</formula>
    </cfRule>
  </conditionalFormatting>
  <conditionalFormatting sqref="I24">
    <cfRule type="expression" dxfId="42" priority="6">
      <formula>$B$24&lt;50</formula>
    </cfRule>
  </conditionalFormatting>
  <dataValidations count="2">
    <dataValidation type="list" allowBlank="1" showInputMessage="1" showErrorMessage="1" sqref="A14" xr:uid="{00000000-0002-0000-0000-000000000000}">
      <formula1>CLASS</formula1>
    </dataValidation>
    <dataValidation type="list" allowBlank="1" showInputMessage="1" showErrorMessage="1" sqref="A17" xr:uid="{00000000-0002-0000-0000-000001000000}">
      <formula1>INDIRECT($D$14)</formula1>
    </dataValidation>
  </dataValidations>
  <hyperlinks>
    <hyperlink ref="A11" r:id="rId1" xr:uid="{00000000-0004-0000-0000-000000000000}"/>
  </hyperlinks>
  <pageMargins left="0.7" right="0.7" top="0.75" bottom="0.75" header="0.3" footer="0.3"/>
  <pageSetup orientation="portrait" horizontalDpi="0" verticalDpi="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9"/>
  <sheetViews>
    <sheetView workbookViewId="0">
      <selection activeCell="A4" sqref="A4"/>
    </sheetView>
  </sheetViews>
  <sheetFormatPr baseColWidth="10" defaultColWidth="8.83203125" defaultRowHeight="15"/>
  <cols>
    <col min="1" max="1" width="21.33203125" style="1" customWidth="1"/>
    <col min="2" max="2" width="14.33203125" style="1" bestFit="1" customWidth="1"/>
    <col min="3" max="3" width="11.6640625" style="1" customWidth="1"/>
    <col min="4" max="4" width="11.5" style="1" customWidth="1"/>
    <col min="5" max="5" width="10.5" style="1" customWidth="1"/>
    <col min="6" max="6" width="14.83203125" style="1" customWidth="1"/>
    <col min="7" max="7" width="22.83203125" style="1" customWidth="1"/>
    <col min="8" max="8" width="17.6640625" style="1" bestFit="1" customWidth="1"/>
    <col min="9" max="10" width="8" style="1" customWidth="1"/>
    <col min="11" max="16384" width="8.83203125" style="1"/>
  </cols>
  <sheetData>
    <row r="1" spans="1:8" ht="19">
      <c r="A1" s="91" t="s">
        <v>62</v>
      </c>
      <c r="B1" s="91"/>
      <c r="C1" s="91"/>
      <c r="D1" s="91"/>
      <c r="E1" s="91"/>
      <c r="F1" s="91"/>
      <c r="G1" s="91"/>
      <c r="H1" s="91"/>
    </row>
    <row r="2" spans="1:8">
      <c r="A2" s="42"/>
      <c r="B2" s="38"/>
      <c r="C2" s="38"/>
      <c r="D2" s="38"/>
      <c r="E2" s="38"/>
      <c r="F2" s="38"/>
      <c r="G2" s="38"/>
      <c r="H2" s="38"/>
    </row>
    <row r="3" spans="1:8" ht="16" thickBot="1">
      <c r="A3" s="2" t="s">
        <v>1</v>
      </c>
      <c r="B3" s="2" t="s">
        <v>2</v>
      </c>
      <c r="C3" s="2" t="s">
        <v>3</v>
      </c>
      <c r="D3" s="43" t="s">
        <v>5</v>
      </c>
      <c r="E3" s="43" t="s">
        <v>6</v>
      </c>
      <c r="F3" s="43" t="s">
        <v>57</v>
      </c>
      <c r="G3" s="2" t="s">
        <v>31</v>
      </c>
      <c r="H3" s="2" t="s">
        <v>32</v>
      </c>
    </row>
    <row r="4" spans="1:8" ht="16" thickBot="1">
      <c r="A4" s="8">
        <f>Input!A24</f>
        <v>34</v>
      </c>
      <c r="B4" s="9">
        <f>Input!B24</f>
        <v>65</v>
      </c>
      <c r="C4" s="9">
        <f>Input!C24</f>
        <v>12</v>
      </c>
      <c r="D4" s="9">
        <f>Input!D24</f>
        <v>0.1</v>
      </c>
      <c r="E4" s="9">
        <f>Input!E24</f>
        <v>0.2</v>
      </c>
      <c r="F4" s="9">
        <f>Input!F24</f>
        <v>0.5</v>
      </c>
      <c r="G4" s="12">
        <f>Input!E20</f>
        <v>1000</v>
      </c>
      <c r="H4" s="10" t="str">
        <f>Input!A17</f>
        <v>MAINTENANCE</v>
      </c>
    </row>
    <row r="7" spans="1:8">
      <c r="A7" s="4" t="s">
        <v>71</v>
      </c>
    </row>
    <row r="8" spans="1:8">
      <c r="B8" s="2" t="s">
        <v>2</v>
      </c>
      <c r="C8" s="2" t="s">
        <v>3</v>
      </c>
      <c r="D8" s="43" t="s">
        <v>5</v>
      </c>
      <c r="E8" s="43" t="s">
        <v>6</v>
      </c>
    </row>
    <row r="9" spans="1:8">
      <c r="B9" s="6" t="str">
        <f>IF(H4=1,57, IF(H4=1.5,62,IF(H4=2,67,IF(H4=2.5,72,IF(H4=3,77,"0")))))</f>
        <v>0</v>
      </c>
      <c r="C9" s="2">
        <f>IF(G4=500,15, IF(G4=600,14, IF(G4=700,13, IF(G4=800,12, IF(G4=900,11, IF(G4=1000,10))))))</f>
        <v>10</v>
      </c>
      <c r="D9" s="2">
        <v>0.4</v>
      </c>
      <c r="E9" s="2">
        <v>0.2</v>
      </c>
    </row>
  </sheetData>
  <sheetProtection sheet="1" objects="1" scenarios="1" selectLockedCells="1"/>
  <sortState ref="A11:I14">
    <sortCondition ref="A14:A125"/>
  </sortState>
  <mergeCells count="1">
    <mergeCell ref="A1:H1"/>
  </mergeCells>
  <conditionalFormatting sqref="B4:E4">
    <cfRule type="cellIs" dxfId="41" priority="126" operator="equal">
      <formula>B9</formula>
    </cfRule>
    <cfRule type="cellIs" dxfId="40" priority="127" operator="lessThan">
      <formula>B9*0.9</formula>
    </cfRule>
    <cfRule type="cellIs" dxfId="39" priority="128" operator="lessThan">
      <formula>B9*0.95</formula>
    </cfRule>
    <cfRule type="cellIs" dxfId="38" priority="129" operator="lessThan">
      <formula>B9</formula>
    </cfRule>
    <cfRule type="cellIs" dxfId="37" priority="130" operator="greaterThan">
      <formula>B9*1.1</formula>
    </cfRule>
    <cfRule type="cellIs" dxfId="36" priority="131" operator="greaterThan">
      <formula>B9*1.05</formula>
    </cfRule>
    <cfRule type="cellIs" dxfId="35" priority="132" operator="greaterThan">
      <formula>B9</formula>
    </cfRule>
  </conditionalFormatting>
  <conditionalFormatting sqref="F4">
    <cfRule type="cellIs" dxfId="34" priority="1" operator="equal">
      <formula>F9</formula>
    </cfRule>
    <cfRule type="cellIs" dxfId="33" priority="2" operator="lessThan">
      <formula>F9*0.9</formula>
    </cfRule>
    <cfRule type="cellIs" dxfId="32" priority="3" operator="lessThan">
      <formula>F9*0.95</formula>
    </cfRule>
    <cfRule type="cellIs" dxfId="31" priority="4" operator="lessThan">
      <formula>F9</formula>
    </cfRule>
    <cfRule type="cellIs" dxfId="30" priority="5" operator="greaterThan">
      <formula>F9*1.1</formula>
    </cfRule>
    <cfRule type="cellIs" dxfId="29" priority="6" operator="greaterThan">
      <formula>F9*1.05</formula>
    </cfRule>
    <cfRule type="cellIs" dxfId="28" priority="7" operator="greaterThan">
      <formula>F9</formula>
    </cfRule>
  </conditionalFormatting>
  <pageMargins left="0.7" right="0.7" top="0.75" bottom="0.75" header="0.3" footer="0.3"/>
  <pageSetup scale="1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179"/>
  <sheetViews>
    <sheetView workbookViewId="0">
      <selection activeCell="A5" sqref="A5"/>
    </sheetView>
  </sheetViews>
  <sheetFormatPr baseColWidth="10" defaultColWidth="8.83203125" defaultRowHeight="15"/>
  <cols>
    <col min="1" max="1" width="14.33203125" bestFit="1" customWidth="1"/>
    <col min="2" max="2" width="13.33203125" bestFit="1" customWidth="1"/>
    <col min="3" max="3" width="15.5" customWidth="1"/>
    <col min="4" max="4" width="11.5" bestFit="1" customWidth="1"/>
    <col min="5" max="5" width="12.5" bestFit="1" customWidth="1"/>
    <col min="6" max="6" width="10" bestFit="1" customWidth="1"/>
    <col min="7" max="7" width="20.6640625" customWidth="1"/>
    <col min="8" max="8" width="12.5" bestFit="1" customWidth="1"/>
    <col min="9" max="9" width="15.5" bestFit="1" customWidth="1"/>
    <col min="10" max="10" width="10.1640625" bestFit="1" customWidth="1"/>
    <col min="11" max="15" width="6.6640625" bestFit="1" customWidth="1"/>
    <col min="16" max="16" width="6.5" bestFit="1" customWidth="1"/>
    <col min="17" max="23" width="6.6640625" bestFit="1" customWidth="1"/>
  </cols>
  <sheetData>
    <row r="1" spans="1:7" ht="19">
      <c r="A1" s="91" t="s">
        <v>89</v>
      </c>
      <c r="B1" s="91"/>
      <c r="C1" s="91"/>
      <c r="D1" s="91"/>
      <c r="E1" s="91"/>
      <c r="F1" s="91"/>
      <c r="G1" s="91"/>
    </row>
    <row r="3" spans="1:7">
      <c r="A3" s="42" t="s">
        <v>30</v>
      </c>
    </row>
    <row r="4" spans="1:7" ht="16" thickBot="1">
      <c r="A4" s="11" t="s">
        <v>1</v>
      </c>
      <c r="B4" s="11" t="s">
        <v>2</v>
      </c>
      <c r="C4" s="11" t="s">
        <v>3</v>
      </c>
      <c r="D4" s="15" t="s">
        <v>5</v>
      </c>
      <c r="E4" s="15" t="s">
        <v>6</v>
      </c>
      <c r="F4" s="11" t="s">
        <v>31</v>
      </c>
      <c r="G4" s="3" t="s">
        <v>60</v>
      </c>
    </row>
    <row r="5" spans="1:7" ht="16" thickBot="1">
      <c r="A5" s="8">
        <f>Input!A$24</f>
        <v>34</v>
      </c>
      <c r="B5" s="9">
        <f>Input!B$24</f>
        <v>65</v>
      </c>
      <c r="C5" s="9">
        <f>Input!C$24</f>
        <v>12</v>
      </c>
      <c r="D5" s="9">
        <f>Input!D$24</f>
        <v>0.1</v>
      </c>
      <c r="E5" s="9">
        <f>Input!E$24</f>
        <v>0.2</v>
      </c>
      <c r="F5" s="12">
        <f>Input!F20</f>
        <v>1100</v>
      </c>
      <c r="G5" s="13" t="str">
        <f>IFERROR(VLOOKUP(Input!A17,'Other Bkgd Data'!G3:H5,2,FALSE),"0")</f>
        <v>0</v>
      </c>
    </row>
    <row r="8" spans="1:7">
      <c r="A8" s="4" t="s">
        <v>71</v>
      </c>
      <c r="B8" s="1"/>
      <c r="C8" s="1"/>
      <c r="D8" s="1"/>
      <c r="E8" s="1"/>
    </row>
    <row r="9" spans="1:7">
      <c r="A9" s="1"/>
      <c r="B9" s="11" t="s">
        <v>2</v>
      </c>
      <c r="C9" s="11" t="s">
        <v>3</v>
      </c>
      <c r="D9" s="15" t="s">
        <v>5</v>
      </c>
      <c r="E9" s="15" t="s">
        <v>6</v>
      </c>
    </row>
    <row r="10" spans="1:7">
      <c r="B10" s="7" t="b">
        <f>IF(G5=2,56,IF(G5=5,58,IF(G5=8,63)))</f>
        <v>0</v>
      </c>
      <c r="C10" s="6" t="b">
        <f>IF(G5=2,10,IF(G5=5,10,IF(G5=8,11)))</f>
        <v>0</v>
      </c>
      <c r="D10" s="5">
        <v>0.4</v>
      </c>
      <c r="E10" s="5">
        <v>0.2</v>
      </c>
    </row>
    <row r="12" spans="1:7" hidden="1">
      <c r="B12" s="97" t="s">
        <v>40</v>
      </c>
      <c r="C12" s="97"/>
    </row>
    <row r="13" spans="1:7" hidden="1">
      <c r="B13" s="11" t="s">
        <v>27</v>
      </c>
      <c r="C13" s="11" t="s">
        <v>28</v>
      </c>
    </row>
    <row r="14" spans="1:7" hidden="1">
      <c r="B14" s="5" t="e">
        <f>VLOOKUP(G5,$A$40:$W$48,IF(F5=1100,HLOOKUP(ROUND(B5/5,0)*5,$B$37:$G$38,2,TRUE),IF(F5=1320,HLOOKUP(ROUND(B5/5,0)*5,$H$37:$O$38,2,TRUE),IF(F5=1540,HLOOKUP(ROUND(B5/5,0)*5,$P$37:$W$38,2,TRUE),"#N/A")))+1,FALSE)</f>
        <v>#N/A</v>
      </c>
      <c r="C14" s="5" t="e">
        <f>VLOOKUP(G5,$A$50:$W$58,IF(F5=1100,HLOOKUP(ROUND(B5/5,0)*5,$B$37:$G$38,2,TRUE),IF(F5=1320,HLOOKUP(ROUND(B5/5,0)*5,$H$37:$O$38,2,TRUE),IF(F5=1540,HLOOKUP(ROUND(B5/5,0)*5,$P$37:$W$38,2,TRUE),"#N/A")))+1,FALSE)</f>
        <v>#N/A</v>
      </c>
    </row>
    <row r="15" spans="1:7" hidden="1">
      <c r="A15" s="1"/>
      <c r="D15" s="1"/>
      <c r="E15" s="1"/>
      <c r="F15" s="1"/>
      <c r="G15" s="1"/>
    </row>
    <row r="16" spans="1:7" hidden="1">
      <c r="A16" s="4" t="s">
        <v>41</v>
      </c>
      <c r="B16" s="7"/>
      <c r="C16" s="6"/>
      <c r="D16" s="5"/>
      <c r="E16" s="5"/>
      <c r="F16" s="5"/>
      <c r="G16" s="5"/>
    </row>
    <row r="17" spans="1:7" hidden="1">
      <c r="B17" s="35" t="s">
        <v>18</v>
      </c>
      <c r="C17" s="36" t="s">
        <v>7</v>
      </c>
      <c r="D17" s="36" t="s">
        <v>22</v>
      </c>
      <c r="E17" s="5"/>
      <c r="F17" s="39" t="s">
        <v>42</v>
      </c>
      <c r="G17" s="39" t="s">
        <v>43</v>
      </c>
    </row>
    <row r="18" spans="1:7" hidden="1">
      <c r="A18" s="4" t="s">
        <v>19</v>
      </c>
      <c r="B18" s="6" t="e">
        <f>VLOOKUP($G$5,$A$114:$K$122,IF($F$5=1100,2,IF($F$5=1320,6,IF($F$5=1540,10,"#N/A"))),FALSE)</f>
        <v>#N/A</v>
      </c>
      <c r="C18" s="7" t="e">
        <f>VLOOKUP($G$5,$A$125:$K$133,IF($F$5=1100,2,IF($F$5=1320,6,IF($F$5=1540,10,"#N/A"))),FALSE)</f>
        <v>#N/A</v>
      </c>
      <c r="D18" s="6" t="e">
        <f>VLOOKUP($G$5,$A$147:$K$155,IF($F$5=1100,2,IF($F$5=1320,6,IF($F$5=1540,10,"#N/A"))),FALSE)</f>
        <v>#N/A</v>
      </c>
      <c r="E18" s="5"/>
      <c r="F18" s="37" t="e">
        <f>VLOOKUP($G$5,$A$158:$K$166,IF($F$5=1100,2,IF($F$5=1320,6,IF($F$5=1540,10,"#N/A"))),FALSE)</f>
        <v>#N/A</v>
      </c>
      <c r="G18" s="7" t="e">
        <f>VLOOKUP($G$5,$A$169:$K$177,IF($F$5=1100,2,IF($F$5=1320,6,IF($F$5=1540,10,"#N/A"))),FALSE)</f>
        <v>#N/A</v>
      </c>
    </row>
    <row r="19" spans="1:7" hidden="1">
      <c r="A19" s="4" t="s">
        <v>24</v>
      </c>
      <c r="B19" s="6" t="e">
        <f>VLOOKUP($G$5,$A$114:$K$122,IF($F$5=1100,3,IF($F$5=1320,7,IF($F$5=1540,11,"#N/A"))),FALSE)</f>
        <v>#N/A</v>
      </c>
      <c r="C19" s="7" t="e">
        <f>VLOOKUP($G$5,$A$125:$K$133,IF($F$5=1100,3,IF($F$5=1320,7,IF($F$5=1540,11,"#N/A"))),FALSE)</f>
        <v>#N/A</v>
      </c>
      <c r="D19" s="6" t="e">
        <f>VLOOKUP($G$5,$A$147:$K$155,IF($F$5=1100,3,IF($F$5=1320,7,IF($F$5=1540,11,"#N/A"))),FALSE)</f>
        <v>#N/A</v>
      </c>
      <c r="E19" s="5"/>
      <c r="F19" s="37" t="e">
        <f>VLOOKUP($G$5,$A$158:$K$166,IF($F$5=1100,3,IF($F$5=1320,7,IF($F$5=1540,11,"#N/A"))),FALSE)</f>
        <v>#N/A</v>
      </c>
      <c r="G19" s="7" t="e">
        <f>VLOOKUP($G$5,$A$169:$K$177,IF($F$5=1100,3,IF($F$5=1320,7,IF($F$5=1540,11,"#N/A"))),FALSE)</f>
        <v>#N/A</v>
      </c>
    </row>
    <row r="20" spans="1:7" hidden="1">
      <c r="A20" s="4" t="s">
        <v>20</v>
      </c>
      <c r="B20" s="6" t="e">
        <f>VLOOKUP($G$5,$A$114:$K$122,IF($F$5=1100,4,IF($F$5=1320,8,IF($F$5=1540,12,"#N/A"))),FALSE)</f>
        <v>#N/A</v>
      </c>
      <c r="C20" s="7" t="e">
        <f>VLOOKUP($G$5,$A$125:$K$133,IF($F$5=1100,4,IF($F$5=1320,8,IF($F$5=1540,12,"#N/A"))),FALSE)</f>
        <v>#N/A</v>
      </c>
      <c r="D20" s="6" t="e">
        <f>VLOOKUP($G$5,$A$147:$K$155,IF($F$5=1100,4,IF($F$5=1320,8,IF($F$5=1540,12,"#N/A"))),FALSE)</f>
        <v>#N/A</v>
      </c>
      <c r="E20" s="5"/>
      <c r="F20" s="37" t="e">
        <f>VLOOKUP($G$5,$A$158:$K$166,IF($F$5=1100,4,IF($F$5=1320,8,IF($F$5=1540,12,"#N/A"))),FALSE)</f>
        <v>#N/A</v>
      </c>
      <c r="G20" s="7" t="e">
        <f>VLOOKUP($G$5,$A$169:$K$177,IF($F$5=1100,4,IF($F$5=1320,8,IF($F$5=1540,12,"#N/A"))),FALSE)</f>
        <v>#N/A</v>
      </c>
    </row>
    <row r="21" spans="1:7" hidden="1">
      <c r="A21" s="4" t="s">
        <v>17</v>
      </c>
      <c r="B21" s="6" t="e">
        <f>VLOOKUP($G$5,$A$114:$K$122,IF($F$5=1100,5,IF($F$5=1320,9,IF($F$5=1540,13,"#N/A"))),FALSE)</f>
        <v>#N/A</v>
      </c>
      <c r="C21" s="7" t="e">
        <f>VLOOKUP($G$5,$A$125:$K$133,IF($F$5=1100,5,IF($F$5=1320,9,IF($F$5=1540,13,"#N/A"))),FALSE)</f>
        <v>#N/A</v>
      </c>
      <c r="D21" s="6" t="e">
        <f>VLOOKUP($G$5,$A$147:$K$155,IF($F$5=1100,5,IF($F$5=1320,9,IF($F$5=1540,13,"#N/A"))),FALSE)</f>
        <v>#N/A</v>
      </c>
      <c r="F21" s="7"/>
    </row>
    <row r="22" spans="1:7" hidden="1">
      <c r="A22" s="4"/>
      <c r="B22" s="6"/>
      <c r="C22" s="7"/>
      <c r="D22" s="6"/>
      <c r="F22" s="7"/>
    </row>
    <row r="23" spans="1:7" hidden="1">
      <c r="A23" s="41" t="s">
        <v>29</v>
      </c>
    </row>
    <row r="24" spans="1:7" ht="45" hidden="1" customHeight="1">
      <c r="A24" s="98" t="s">
        <v>44</v>
      </c>
      <c r="B24" s="98"/>
      <c r="C24" s="98"/>
      <c r="D24" s="98"/>
      <c r="E24" s="98"/>
      <c r="F24" s="98"/>
      <c r="G24" s="98"/>
    </row>
    <row r="25" spans="1:7" ht="45" hidden="1" customHeight="1">
      <c r="A25" s="98" t="s">
        <v>50</v>
      </c>
      <c r="B25" s="98"/>
      <c r="C25" s="98"/>
      <c r="D25" s="98"/>
      <c r="E25" s="98"/>
      <c r="F25" s="98"/>
      <c r="G25" s="98"/>
    </row>
    <row r="26" spans="1:7" hidden="1">
      <c r="A26" s="98" t="s">
        <v>45</v>
      </c>
      <c r="B26" s="98"/>
      <c r="C26" s="98"/>
      <c r="D26" s="98"/>
      <c r="E26" s="98"/>
      <c r="F26" s="98"/>
      <c r="G26" s="98"/>
    </row>
    <row r="27" spans="1:7" ht="15" hidden="1" customHeight="1">
      <c r="A27" s="94" t="s">
        <v>46</v>
      </c>
      <c r="B27" s="94"/>
      <c r="C27" s="94"/>
      <c r="D27" s="94"/>
      <c r="E27" s="94"/>
      <c r="F27" s="94"/>
      <c r="G27" s="94"/>
    </row>
    <row r="28" spans="1:7" hidden="1">
      <c r="A28" s="96" t="s">
        <v>47</v>
      </c>
      <c r="B28" s="96"/>
      <c r="C28" s="96"/>
      <c r="D28" s="96"/>
      <c r="E28" s="96"/>
      <c r="F28" s="96"/>
      <c r="G28" s="96"/>
    </row>
    <row r="29" spans="1:7" hidden="1">
      <c r="A29" s="94" t="s">
        <v>8</v>
      </c>
      <c r="B29" s="94"/>
      <c r="C29" s="94"/>
      <c r="D29" s="94"/>
      <c r="E29" s="94"/>
      <c r="F29" s="94"/>
      <c r="G29" s="94"/>
    </row>
    <row r="30" spans="1:7" ht="45" hidden="1" customHeight="1">
      <c r="A30" s="94" t="s">
        <v>12</v>
      </c>
      <c r="B30" s="94"/>
      <c r="C30" s="94"/>
      <c r="D30" s="94"/>
      <c r="E30" s="94"/>
      <c r="F30" s="94"/>
      <c r="G30" s="94"/>
    </row>
    <row r="31" spans="1:7" hidden="1">
      <c r="A31" s="94" t="s">
        <v>48</v>
      </c>
      <c r="B31" s="94"/>
      <c r="C31" s="94"/>
      <c r="D31" s="94"/>
      <c r="E31" s="94"/>
      <c r="F31" s="94"/>
      <c r="G31" s="94"/>
    </row>
    <row r="32" spans="1:7" ht="45" hidden="1" customHeight="1">
      <c r="A32" s="94" t="s">
        <v>49</v>
      </c>
      <c r="B32" s="94"/>
      <c r="C32" s="94"/>
      <c r="D32" s="94"/>
      <c r="E32" s="94"/>
      <c r="F32" s="94"/>
      <c r="G32" s="94"/>
    </row>
    <row r="33" spans="1:24" hidden="1"/>
    <row r="34" spans="1:24" ht="19" hidden="1">
      <c r="A34" s="93" t="s">
        <v>11</v>
      </c>
      <c r="B34" s="93"/>
      <c r="C34" s="93"/>
      <c r="D34" s="93"/>
      <c r="E34" s="93"/>
      <c r="F34" s="93"/>
      <c r="G34" s="93"/>
      <c r="H34" s="93"/>
      <c r="I34" s="93"/>
      <c r="J34" s="93"/>
      <c r="K34" s="93"/>
      <c r="L34" s="93"/>
      <c r="M34" s="93"/>
      <c r="N34" s="93"/>
      <c r="O34" s="93"/>
      <c r="P34" s="93"/>
      <c r="Q34" s="93"/>
      <c r="R34" s="93"/>
      <c r="S34" s="93"/>
      <c r="T34" s="93"/>
      <c r="U34" s="93"/>
      <c r="V34" s="93"/>
      <c r="W34" s="93"/>
    </row>
    <row r="35" spans="1:24" hidden="1">
      <c r="A35" s="18"/>
      <c r="B35" s="92" t="s">
        <v>33</v>
      </c>
      <c r="C35" s="92"/>
      <c r="D35" s="92"/>
      <c r="E35" s="92"/>
      <c r="F35" s="92"/>
      <c r="G35" s="92"/>
      <c r="H35" s="92" t="s">
        <v>34</v>
      </c>
      <c r="I35" s="92"/>
      <c r="J35" s="92"/>
      <c r="K35" s="92"/>
      <c r="L35" s="92"/>
      <c r="M35" s="92"/>
      <c r="N35" s="92"/>
      <c r="O35" s="92"/>
      <c r="P35" s="92" t="s">
        <v>35</v>
      </c>
      <c r="Q35" s="92"/>
      <c r="R35" s="92"/>
      <c r="S35" s="92"/>
      <c r="T35" s="92"/>
      <c r="U35" s="92"/>
      <c r="V35" s="92"/>
      <c r="W35" s="92"/>
      <c r="X35" s="14"/>
    </row>
    <row r="36" spans="1:24" hidden="1">
      <c r="A36" s="19"/>
      <c r="B36" s="95" t="s">
        <v>10</v>
      </c>
      <c r="C36" s="95"/>
      <c r="D36" s="95"/>
      <c r="E36" s="95"/>
      <c r="F36" s="95"/>
      <c r="G36" s="95"/>
      <c r="H36" s="95" t="s">
        <v>10</v>
      </c>
      <c r="I36" s="95"/>
      <c r="J36" s="95"/>
      <c r="K36" s="95"/>
      <c r="L36" s="95"/>
      <c r="M36" s="95"/>
      <c r="N36" s="95"/>
      <c r="O36" s="95"/>
      <c r="P36" s="95" t="s">
        <v>10</v>
      </c>
      <c r="Q36" s="95"/>
      <c r="R36" s="95"/>
      <c r="S36" s="95"/>
      <c r="T36" s="95"/>
      <c r="U36" s="95"/>
      <c r="V36" s="95"/>
      <c r="W36" s="95"/>
      <c r="X36" s="15"/>
    </row>
    <row r="37" spans="1:24" hidden="1">
      <c r="A37" s="18"/>
      <c r="B37" s="16">
        <v>50</v>
      </c>
      <c r="C37" s="20">
        <v>55</v>
      </c>
      <c r="D37" s="20">
        <v>65</v>
      </c>
      <c r="E37" s="20">
        <v>70</v>
      </c>
      <c r="F37" s="20">
        <v>80</v>
      </c>
      <c r="G37" s="20">
        <v>85</v>
      </c>
      <c r="H37" s="16">
        <v>50</v>
      </c>
      <c r="I37" s="20">
        <v>55</v>
      </c>
      <c r="J37" s="20">
        <v>60</v>
      </c>
      <c r="K37" s="20">
        <v>65</v>
      </c>
      <c r="L37" s="20">
        <v>70</v>
      </c>
      <c r="M37" s="20">
        <v>75</v>
      </c>
      <c r="N37" s="20">
        <v>80</v>
      </c>
      <c r="O37" s="20">
        <v>85</v>
      </c>
      <c r="P37" s="16">
        <v>50</v>
      </c>
      <c r="Q37" s="20">
        <v>55</v>
      </c>
      <c r="R37" s="20">
        <v>60</v>
      </c>
      <c r="S37" s="20">
        <v>65</v>
      </c>
      <c r="T37" s="20">
        <v>70</v>
      </c>
      <c r="U37" s="20">
        <v>75</v>
      </c>
      <c r="V37" s="20">
        <v>80</v>
      </c>
      <c r="W37" s="20">
        <v>85</v>
      </c>
    </row>
    <row r="38" spans="1:24" hidden="1">
      <c r="A38" s="21" t="s">
        <v>0</v>
      </c>
      <c r="B38" s="16">
        <v>1</v>
      </c>
      <c r="C38" s="20">
        <v>2</v>
      </c>
      <c r="D38" s="20">
        <v>4</v>
      </c>
      <c r="E38" s="20">
        <v>5</v>
      </c>
      <c r="F38" s="20">
        <v>7</v>
      </c>
      <c r="G38" s="20">
        <v>8</v>
      </c>
      <c r="H38" s="16">
        <v>9</v>
      </c>
      <c r="I38" s="20">
        <v>10</v>
      </c>
      <c r="J38" s="20">
        <v>11</v>
      </c>
      <c r="K38" s="20">
        <v>12</v>
      </c>
      <c r="L38" s="20">
        <v>13</v>
      </c>
      <c r="M38" s="20">
        <v>14</v>
      </c>
      <c r="N38" s="20">
        <v>15</v>
      </c>
      <c r="O38" s="20">
        <v>16</v>
      </c>
      <c r="P38" s="16">
        <v>17</v>
      </c>
      <c r="Q38" s="20">
        <v>18</v>
      </c>
      <c r="R38" s="20">
        <v>19</v>
      </c>
      <c r="S38" s="20">
        <v>20</v>
      </c>
      <c r="T38" s="20">
        <v>21</v>
      </c>
      <c r="U38" s="20">
        <v>22</v>
      </c>
      <c r="V38" s="20">
        <v>23</v>
      </c>
      <c r="W38" s="20">
        <v>24</v>
      </c>
    </row>
    <row r="39" spans="1:24" hidden="1">
      <c r="A39" s="21" t="s">
        <v>13</v>
      </c>
      <c r="B39" s="92" t="s">
        <v>27</v>
      </c>
      <c r="C39" s="92"/>
      <c r="D39" s="92"/>
      <c r="E39" s="92"/>
      <c r="F39" s="92"/>
      <c r="G39" s="92"/>
      <c r="H39" s="92" t="s">
        <v>27</v>
      </c>
      <c r="I39" s="92"/>
      <c r="J39" s="92"/>
      <c r="K39" s="92"/>
      <c r="L39" s="92"/>
      <c r="M39" s="92"/>
      <c r="N39" s="92"/>
      <c r="O39" s="92"/>
      <c r="P39" s="92" t="s">
        <v>27</v>
      </c>
      <c r="Q39" s="92"/>
      <c r="R39" s="92"/>
      <c r="S39" s="92"/>
      <c r="T39" s="92"/>
      <c r="U39" s="92"/>
      <c r="V39" s="92"/>
      <c r="W39" s="92"/>
      <c r="X39" s="17"/>
    </row>
    <row r="40" spans="1:24" hidden="1">
      <c r="A40" s="20">
        <v>1</v>
      </c>
      <c r="B40" s="22">
        <v>15.608728162689331</v>
      </c>
      <c r="C40" s="23">
        <v>16.049652687059087</v>
      </c>
      <c r="D40" s="23">
        <v>16.11579136571455</v>
      </c>
      <c r="E40" s="23">
        <v>15.763051746218746</v>
      </c>
      <c r="F40" s="23">
        <v>14.418231946890993</v>
      </c>
      <c r="G40" s="23">
        <v>13.448197993277532</v>
      </c>
      <c r="H40" s="23">
        <v>18.739292285714594</v>
      </c>
      <c r="I40" s="23">
        <v>19.268401714958301</v>
      </c>
      <c r="J40" s="23">
        <v>19.444771524706201</v>
      </c>
      <c r="K40" s="23">
        <v>19.334540393613764</v>
      </c>
      <c r="L40" s="23">
        <v>18.915662095462494</v>
      </c>
      <c r="M40" s="23">
        <v>18.232229082689376</v>
      </c>
      <c r="N40" s="23">
        <v>17.30628758151289</v>
      </c>
      <c r="O40" s="23">
        <v>16.137837591933039</v>
      </c>
      <c r="P40" s="23">
        <v>21.869856408739857</v>
      </c>
      <c r="Q40" s="23">
        <v>22.487150742857512</v>
      </c>
      <c r="R40" s="23">
        <v>22.685566778823901</v>
      </c>
      <c r="S40" s="23">
        <v>22.553289421512975</v>
      </c>
      <c r="T40" s="23">
        <v>22.068272444706245</v>
      </c>
      <c r="U40" s="23">
        <v>21.274608300840686</v>
      </c>
      <c r="V40" s="23">
        <v>20.194343216134786</v>
      </c>
      <c r="W40" s="23">
        <v>18.827477190588546</v>
      </c>
    </row>
    <row r="41" spans="1:24" hidden="1">
      <c r="A41" s="20">
        <v>2</v>
      </c>
      <c r="B41" s="23">
        <v>16.181930044370013</v>
      </c>
      <c r="C41" s="23">
        <v>16.622854568739768</v>
      </c>
      <c r="D41" s="23">
        <v>16.688993247395231</v>
      </c>
      <c r="E41" s="23">
        <v>16.314207401680939</v>
      </c>
      <c r="F41" s="23">
        <v>14.925295149916211</v>
      </c>
      <c r="G41" s="23">
        <v>13.933214970084263</v>
      </c>
      <c r="H41" s="23">
        <v>19.422725298487713</v>
      </c>
      <c r="I41" s="23">
        <v>19.95183472773142</v>
      </c>
      <c r="J41" s="23">
        <v>20.150250763697809</v>
      </c>
      <c r="K41" s="23">
        <v>20.017973406386883</v>
      </c>
      <c r="L41" s="23">
        <v>19.599095108235616</v>
      </c>
      <c r="M41" s="23">
        <v>18.893615869244009</v>
      </c>
      <c r="N41" s="23">
        <v>17.92358191563055</v>
      </c>
      <c r="O41" s="23">
        <v>16.71103947361372</v>
      </c>
      <c r="P41" s="23">
        <v>22.641474326386927</v>
      </c>
      <c r="Q41" s="23">
        <v>23.280814886723071</v>
      </c>
      <c r="R41" s="23">
        <v>23.501277148907949</v>
      </c>
      <c r="S41" s="23">
        <v>23.346953565378534</v>
      </c>
      <c r="T41" s="23">
        <v>22.861936588571805</v>
      </c>
      <c r="U41" s="23">
        <v>22.024179992269268</v>
      </c>
      <c r="V41" s="23">
        <v>20.899822455126394</v>
      </c>
      <c r="W41" s="23">
        <v>19.488863977143179</v>
      </c>
    </row>
    <row r="42" spans="1:24" hidden="1">
      <c r="A42" s="20">
        <v>3</v>
      </c>
      <c r="B42" s="23">
        <v>16.733085699832209</v>
      </c>
      <c r="C42" s="23">
        <v>17.19605645042045</v>
      </c>
      <c r="D42" s="23">
        <v>17.262195129075913</v>
      </c>
      <c r="E42" s="23">
        <v>16.887409283361624</v>
      </c>
      <c r="F42" s="23">
        <v>15.454404579159918</v>
      </c>
      <c r="G42" s="23">
        <v>14.418231946890993</v>
      </c>
      <c r="H42" s="23">
        <v>20.084112085042346</v>
      </c>
      <c r="I42" s="23">
        <v>20.635267740504542</v>
      </c>
      <c r="J42" s="23">
        <v>20.833683776470931</v>
      </c>
      <c r="K42" s="23">
        <v>20.701406419160005</v>
      </c>
      <c r="L42" s="23">
        <v>20.260481894790249</v>
      </c>
      <c r="M42" s="23">
        <v>19.532956429580153</v>
      </c>
      <c r="N42" s="23">
        <v>18.540876249748205</v>
      </c>
      <c r="O42" s="23">
        <v>17.284241355294402</v>
      </c>
      <c r="P42" s="23">
        <v>23.435138470252486</v>
      </c>
      <c r="Q42" s="23">
        <v>24.07447903058863</v>
      </c>
      <c r="R42" s="23">
        <v>24.316987518991997</v>
      </c>
      <c r="S42" s="23">
        <v>24.162663935462582</v>
      </c>
      <c r="T42" s="23">
        <v>23.633554506218875</v>
      </c>
      <c r="U42" s="23">
        <v>22.795797909916342</v>
      </c>
      <c r="V42" s="23">
        <v>21.62734792033649</v>
      </c>
      <c r="W42" s="23">
        <v>20.172296989916298</v>
      </c>
    </row>
    <row r="43" spans="1:24" hidden="1">
      <c r="A43" s="20">
        <v>4</v>
      </c>
      <c r="B43" s="23">
        <v>17.284241355294402</v>
      </c>
      <c r="C43" s="23">
        <v>17.769258332101135</v>
      </c>
      <c r="D43" s="23">
        <v>17.835397010756594</v>
      </c>
      <c r="E43" s="23">
        <v>17.460611165042305</v>
      </c>
      <c r="F43" s="23">
        <v>15.961467782185137</v>
      </c>
      <c r="G43" s="23">
        <v>14.881202697479235</v>
      </c>
      <c r="H43" s="23">
        <v>20.745498871596979</v>
      </c>
      <c r="I43" s="23">
        <v>21.340746979496149</v>
      </c>
      <c r="J43" s="23">
        <v>21.539163015462538</v>
      </c>
      <c r="K43" s="23">
        <v>21.406885658151612</v>
      </c>
      <c r="L43" s="23">
        <v>20.943914907563368</v>
      </c>
      <c r="M43" s="23">
        <v>20.194343216134786</v>
      </c>
      <c r="N43" s="23">
        <v>19.158170583865861</v>
      </c>
      <c r="O43" s="23">
        <v>17.857443236975083</v>
      </c>
      <c r="P43" s="23">
        <v>24.206756387899556</v>
      </c>
      <c r="Q43" s="23">
        <v>24.890189400672678</v>
      </c>
      <c r="R43" s="23">
        <v>25.132697889076042</v>
      </c>
      <c r="S43" s="23">
        <v>24.956328079328141</v>
      </c>
      <c r="T43" s="23">
        <v>24.427218650084434</v>
      </c>
      <c r="U43" s="23">
        <v>23.545369601344923</v>
      </c>
      <c r="V43" s="23">
        <v>22.354873385546586</v>
      </c>
      <c r="W43" s="23">
        <v>20.833683776470931</v>
      </c>
    </row>
    <row r="44" spans="1:24" hidden="1">
      <c r="A44" s="20">
        <v>5</v>
      </c>
      <c r="B44" s="23">
        <v>17.857443236975083</v>
      </c>
      <c r="C44" s="23">
        <v>18.342460213781813</v>
      </c>
      <c r="D44" s="23">
        <v>18.408598892437276</v>
      </c>
      <c r="E44" s="23">
        <v>18.011766820504498</v>
      </c>
      <c r="F44" s="23">
        <v>16.468530985210354</v>
      </c>
      <c r="G44" s="23">
        <v>15.366219674285967</v>
      </c>
      <c r="H44" s="23">
        <v>21.428931884370101</v>
      </c>
      <c r="I44" s="23">
        <v>22.024179992269268</v>
      </c>
      <c r="J44" s="23">
        <v>22.22259602823566</v>
      </c>
      <c r="K44" s="23">
        <v>22.090318670924734</v>
      </c>
      <c r="L44" s="23">
        <v>21.605301694118001</v>
      </c>
      <c r="M44" s="23">
        <v>20.833683776470931</v>
      </c>
      <c r="N44" s="23">
        <v>19.77546491798352</v>
      </c>
      <c r="O44" s="23">
        <v>18.452691344874253</v>
      </c>
      <c r="P44" s="23">
        <v>25.000420531765116</v>
      </c>
      <c r="Q44" s="23">
        <v>25.683853544538238</v>
      </c>
      <c r="R44" s="23">
        <v>25.926362032941604</v>
      </c>
      <c r="S44" s="23">
        <v>25.772038449412189</v>
      </c>
      <c r="T44" s="23">
        <v>25.220882793949993</v>
      </c>
      <c r="U44" s="23">
        <v>24.316987518991997</v>
      </c>
      <c r="V44" s="23">
        <v>23.060352624538194</v>
      </c>
      <c r="W44" s="23">
        <v>21.517116789244049</v>
      </c>
    </row>
    <row r="45" spans="1:24" hidden="1">
      <c r="A45" s="20">
        <v>6</v>
      </c>
      <c r="B45" s="23">
        <v>18.408598892437276</v>
      </c>
      <c r="C45" s="23">
        <v>18.915662095462494</v>
      </c>
      <c r="D45" s="23">
        <v>18.981800774117961</v>
      </c>
      <c r="E45" s="23">
        <v>18.584968702185179</v>
      </c>
      <c r="F45" s="23">
        <v>16.997640414454061</v>
      </c>
      <c r="G45" s="23">
        <v>15.851236651092698</v>
      </c>
      <c r="H45" s="23">
        <v>22.090318670924734</v>
      </c>
      <c r="I45" s="23">
        <v>22.70761300504239</v>
      </c>
      <c r="J45" s="23">
        <v>22.928075267227268</v>
      </c>
      <c r="K45" s="23">
        <v>22.773751683697853</v>
      </c>
      <c r="L45" s="23">
        <v>22.288734706891123</v>
      </c>
      <c r="M45" s="23">
        <v>21.495070563025564</v>
      </c>
      <c r="N45" s="23">
        <v>20.392759252101175</v>
      </c>
      <c r="O45" s="23">
        <v>19.025893226554935</v>
      </c>
      <c r="P45" s="23">
        <v>25.772038449412189</v>
      </c>
      <c r="Q45" s="23">
        <v>26.499563914622286</v>
      </c>
      <c r="R45" s="23">
        <v>26.742072403025649</v>
      </c>
      <c r="S45" s="23">
        <v>26.565702593277749</v>
      </c>
      <c r="T45" s="23">
        <v>26.014546937815552</v>
      </c>
      <c r="U45" s="23">
        <v>25.066559210420579</v>
      </c>
      <c r="V45" s="23">
        <v>23.78787808974829</v>
      </c>
      <c r="W45" s="23">
        <v>22.178503575798683</v>
      </c>
    </row>
    <row r="46" spans="1:24" hidden="1">
      <c r="A46" s="20">
        <v>7</v>
      </c>
      <c r="B46" s="23">
        <v>18.959754547899472</v>
      </c>
      <c r="C46" s="23">
        <v>19.488863977143179</v>
      </c>
      <c r="D46" s="23">
        <v>19.555002655798642</v>
      </c>
      <c r="E46" s="23">
        <v>19.136124357647372</v>
      </c>
      <c r="F46" s="23">
        <v>17.504703617479279</v>
      </c>
      <c r="G46" s="23">
        <v>16.336253627899428</v>
      </c>
      <c r="H46" s="23">
        <v>22.751705457479364</v>
      </c>
      <c r="I46" s="23">
        <v>23.391046017815512</v>
      </c>
      <c r="J46" s="23">
        <v>23.61150828000039</v>
      </c>
      <c r="K46" s="23">
        <v>23.47923092268946</v>
      </c>
      <c r="L46" s="23">
        <v>22.972167719664242</v>
      </c>
      <c r="M46" s="23">
        <v>22.134411123361708</v>
      </c>
      <c r="N46" s="23">
        <v>21.010053586218831</v>
      </c>
      <c r="O46" s="23">
        <v>19.599095108235616</v>
      </c>
      <c r="P46" s="23">
        <v>26.54365636705926</v>
      </c>
      <c r="Q46" s="23">
        <v>27.293228058487845</v>
      </c>
      <c r="R46" s="23">
        <v>27.557782773109697</v>
      </c>
      <c r="S46" s="23">
        <v>27.381412963361793</v>
      </c>
      <c r="T46" s="23">
        <v>26.786164855462626</v>
      </c>
      <c r="U46" s="23">
        <v>25.838177128067652</v>
      </c>
      <c r="V46" s="23">
        <v>24.515403554958386</v>
      </c>
      <c r="W46" s="23">
        <v>22.861936588571805</v>
      </c>
    </row>
    <row r="47" spans="1:24" hidden="1">
      <c r="A47" s="20">
        <v>8</v>
      </c>
      <c r="B47" s="23">
        <v>18.959754547899472</v>
      </c>
      <c r="C47" s="23">
        <v>20.062065858823861</v>
      </c>
      <c r="D47" s="23">
        <v>20.128204537479323</v>
      </c>
      <c r="E47" s="23">
        <v>19.709326239328053</v>
      </c>
      <c r="F47" s="23">
        <v>18.033813046722987</v>
      </c>
      <c r="G47" s="23">
        <v>16.799224378487672</v>
      </c>
      <c r="H47" s="23">
        <v>23.435138470252486</v>
      </c>
      <c r="I47" s="23">
        <v>24.07447903058863</v>
      </c>
      <c r="J47" s="23">
        <v>24.316987518991997</v>
      </c>
      <c r="K47" s="23">
        <v>24.162663935462582</v>
      </c>
      <c r="L47" s="23">
        <v>23.633554506218875</v>
      </c>
      <c r="M47" s="23">
        <v>22.795797909916342</v>
      </c>
      <c r="N47" s="23">
        <v>21.62734792033649</v>
      </c>
      <c r="O47" s="23">
        <v>20.172296989916298</v>
      </c>
      <c r="P47" s="23">
        <v>27.050719570084478</v>
      </c>
      <c r="Q47" s="23">
        <v>28.108938428571889</v>
      </c>
      <c r="R47" s="23">
        <v>28.373493143193745</v>
      </c>
      <c r="S47" s="23">
        <v>28.175077107227352</v>
      </c>
      <c r="T47" s="23">
        <v>27.579828999328186</v>
      </c>
      <c r="U47" s="23">
        <v>26.587748819496234</v>
      </c>
      <c r="V47" s="23">
        <v>25.242929020168482</v>
      </c>
      <c r="W47" s="23">
        <v>23.523323375126438</v>
      </c>
    </row>
    <row r="48" spans="1:24" hidden="1">
      <c r="A48" s="20">
        <v>9</v>
      </c>
      <c r="B48" s="23">
        <v>18.959754547899472</v>
      </c>
      <c r="C48" s="23">
        <v>20.635267740504542</v>
      </c>
      <c r="D48" s="23">
        <v>20.701406419160005</v>
      </c>
      <c r="E48" s="23">
        <v>20.260481894790249</v>
      </c>
      <c r="F48" s="23">
        <v>18.540876249748205</v>
      </c>
      <c r="G48" s="23">
        <v>17.284241355294402</v>
      </c>
      <c r="H48" s="23">
        <v>23.435138470252486</v>
      </c>
      <c r="I48" s="23">
        <v>24.779958269580238</v>
      </c>
      <c r="J48" s="23">
        <v>25.000420531765116</v>
      </c>
      <c r="K48" s="23">
        <v>24.846096948235701</v>
      </c>
      <c r="L48" s="23">
        <v>24.316987518991997</v>
      </c>
      <c r="M48" s="23">
        <v>23.435138470252486</v>
      </c>
      <c r="N48" s="23">
        <v>22.244642254454146</v>
      </c>
      <c r="O48" s="23">
        <v>20.745498871596979</v>
      </c>
      <c r="P48" s="23">
        <v>27.050719570084478</v>
      </c>
      <c r="Q48" s="23">
        <v>28.902602572437448</v>
      </c>
      <c r="R48" s="23">
        <v>29.189203513277789</v>
      </c>
      <c r="S48" s="23">
        <v>28.9907874773114</v>
      </c>
      <c r="T48" s="23">
        <v>28.373493143193745</v>
      </c>
      <c r="U48" s="23">
        <v>27.359366737143308</v>
      </c>
      <c r="V48" s="23">
        <v>25.94840825916009</v>
      </c>
      <c r="W48" s="23">
        <v>24.206756387899556</v>
      </c>
    </row>
    <row r="49" spans="1:23" hidden="1">
      <c r="A49" s="21" t="s">
        <v>13</v>
      </c>
      <c r="B49" s="92" t="s">
        <v>28</v>
      </c>
      <c r="C49" s="92"/>
      <c r="D49" s="92"/>
      <c r="E49" s="92"/>
      <c r="F49" s="92"/>
      <c r="G49" s="92"/>
      <c r="H49" s="92" t="s">
        <v>28</v>
      </c>
      <c r="I49" s="92"/>
      <c r="J49" s="92"/>
      <c r="K49" s="92"/>
      <c r="L49" s="92"/>
      <c r="M49" s="92"/>
      <c r="N49" s="92"/>
      <c r="O49" s="92"/>
      <c r="P49" s="92" t="s">
        <v>28</v>
      </c>
      <c r="Q49" s="92"/>
      <c r="R49" s="92"/>
      <c r="S49" s="92"/>
      <c r="T49" s="92"/>
      <c r="U49" s="92"/>
      <c r="V49" s="92"/>
      <c r="W49" s="92"/>
    </row>
    <row r="50" spans="1:23" hidden="1">
      <c r="A50" s="20">
        <v>1</v>
      </c>
      <c r="B50" s="24">
        <v>0.37478584571429185</v>
      </c>
      <c r="C50" s="26">
        <v>0.90389527495799804</v>
      </c>
      <c r="D50" s="26">
        <v>1.9400679072269227</v>
      </c>
      <c r="E50" s="23">
        <v>2.35894620537819</v>
      </c>
      <c r="F50" s="23">
        <v>2.8660094084034085</v>
      </c>
      <c r="G50" s="23">
        <v>2.9541943132773594</v>
      </c>
      <c r="H50" s="25">
        <v>0.52910942924370619</v>
      </c>
      <c r="I50" s="23">
        <v>1.1684499895798512</v>
      </c>
      <c r="J50" s="23">
        <v>1.8077905499159961</v>
      </c>
      <c r="K50" s="23">
        <v>2.4030386578151655</v>
      </c>
      <c r="L50" s="23">
        <v>2.8880556346218964</v>
      </c>
      <c r="M50" s="23">
        <v>3.262841480336188</v>
      </c>
      <c r="N50" s="23">
        <v>3.5053499687395533</v>
      </c>
      <c r="O50" s="23">
        <v>3.5935348736135047</v>
      </c>
      <c r="P50" s="25">
        <v>0.68343301277312052</v>
      </c>
      <c r="Q50" s="23">
        <v>1.4330047042017042</v>
      </c>
      <c r="R50" s="23">
        <v>2.1825763956302882</v>
      </c>
      <c r="S50" s="23">
        <v>2.8660094084034085</v>
      </c>
      <c r="T50" s="23">
        <v>3.4171650638656024</v>
      </c>
      <c r="U50" s="23">
        <v>3.8580895882353574</v>
      </c>
      <c r="V50" s="23">
        <v>4.1446905290756986</v>
      </c>
      <c r="W50" s="23">
        <v>4.2549216601681374</v>
      </c>
    </row>
    <row r="51" spans="1:23" hidden="1">
      <c r="A51" s="20">
        <v>2</v>
      </c>
      <c r="B51" s="25">
        <v>0.38360433620168699</v>
      </c>
      <c r="C51" s="26">
        <v>0.92594150117648577</v>
      </c>
      <c r="D51" s="26">
        <v>1.9621141334454104</v>
      </c>
      <c r="E51" s="23">
        <v>2.3809924315966779</v>
      </c>
      <c r="F51" s="23">
        <v>2.9101018608403839</v>
      </c>
      <c r="G51" s="23">
        <v>2.9762405394958473</v>
      </c>
      <c r="H51" s="25">
        <v>0.52910942924370619</v>
      </c>
      <c r="I51" s="23">
        <v>1.190496215798339</v>
      </c>
      <c r="J51" s="23">
        <v>1.8298367761344838</v>
      </c>
      <c r="K51" s="23">
        <v>2.4250848840336534</v>
      </c>
      <c r="L51" s="23">
        <v>2.9321480870588719</v>
      </c>
      <c r="M51" s="23">
        <v>3.3069339327731635</v>
      </c>
      <c r="N51" s="23">
        <v>3.5494424211765288</v>
      </c>
      <c r="O51" s="23">
        <v>3.6376273260504801</v>
      </c>
      <c r="P51" s="25">
        <v>0.70547923899160825</v>
      </c>
      <c r="Q51" s="23">
        <v>1.455050930420192</v>
      </c>
      <c r="R51" s="23">
        <v>2.2046226218487757</v>
      </c>
      <c r="S51" s="23">
        <v>2.8880556346218964</v>
      </c>
      <c r="T51" s="23">
        <v>3.4612575163025778</v>
      </c>
      <c r="U51" s="23">
        <v>3.9021820406723329</v>
      </c>
      <c r="V51" s="23">
        <v>4.1887829815126736</v>
      </c>
      <c r="W51" s="23">
        <v>4.2990141126051125</v>
      </c>
    </row>
    <row r="52" spans="1:23" hidden="1">
      <c r="A52" s="20">
        <v>3</v>
      </c>
      <c r="B52" s="25">
        <v>0.37478584571429185</v>
      </c>
      <c r="C52" s="25">
        <v>0.92594150117648577</v>
      </c>
      <c r="D52" s="26">
        <v>1.9621141334454104</v>
      </c>
      <c r="E52" s="23">
        <v>2.4030386578151655</v>
      </c>
      <c r="F52" s="23">
        <v>2.9321480870588719</v>
      </c>
      <c r="G52" s="23">
        <v>2.9982867657143348</v>
      </c>
      <c r="H52" s="25">
        <v>0.52910942924370619</v>
      </c>
      <c r="I52" s="23">
        <v>1.190496215798339</v>
      </c>
      <c r="J52" s="23">
        <v>1.8518830023529715</v>
      </c>
      <c r="K52" s="23">
        <v>2.4471311102521409</v>
      </c>
      <c r="L52" s="23">
        <v>2.9541943132773594</v>
      </c>
      <c r="M52" s="23">
        <v>3.3289801589916515</v>
      </c>
      <c r="N52" s="23">
        <v>3.5714886473950167</v>
      </c>
      <c r="O52" s="23">
        <v>3.6596735522689676</v>
      </c>
      <c r="P52" s="25">
        <v>0.70547923899160825</v>
      </c>
      <c r="Q52" s="23">
        <v>1.4770971566386797</v>
      </c>
      <c r="R52" s="23">
        <v>2.2266688480672636</v>
      </c>
      <c r="S52" s="23">
        <v>2.9101018608403839</v>
      </c>
      <c r="T52" s="23">
        <v>3.4833037425210658</v>
      </c>
      <c r="U52" s="23">
        <v>3.9462744931093083</v>
      </c>
      <c r="V52" s="23">
        <v>4.2328754339496495</v>
      </c>
      <c r="W52" s="23">
        <v>4.3210603388236004</v>
      </c>
    </row>
    <row r="53" spans="1:23" hidden="1">
      <c r="A53" s="20">
        <v>4</v>
      </c>
      <c r="B53" s="25">
        <v>0.35273961949580412</v>
      </c>
      <c r="C53" s="25">
        <v>0.90389527495799804</v>
      </c>
      <c r="D53" s="26">
        <v>1.9621141334454104</v>
      </c>
      <c r="E53" s="23">
        <v>2.3809924315966779</v>
      </c>
      <c r="F53" s="23">
        <v>2.9101018608403839</v>
      </c>
      <c r="G53" s="23">
        <v>2.9762405394958473</v>
      </c>
      <c r="H53" s="25">
        <v>0.52910942924370619</v>
      </c>
      <c r="I53" s="25">
        <v>1.1684499895798512</v>
      </c>
      <c r="J53" s="23">
        <v>1.8298367761344838</v>
      </c>
      <c r="K53" s="23">
        <v>2.4250848840336534</v>
      </c>
      <c r="L53" s="23">
        <v>2.9321480870588719</v>
      </c>
      <c r="M53" s="23">
        <v>3.3289801589916515</v>
      </c>
      <c r="N53" s="23">
        <v>3.5714886473950167</v>
      </c>
      <c r="O53" s="23">
        <v>3.6596735522689676</v>
      </c>
      <c r="P53" s="25">
        <v>0.68343301277312052</v>
      </c>
      <c r="Q53" s="25">
        <v>1.455050930420192</v>
      </c>
      <c r="R53" s="23">
        <v>2.2266688480672636</v>
      </c>
      <c r="S53" s="23">
        <v>2.9101018608403839</v>
      </c>
      <c r="T53" s="23">
        <v>3.5053499687395533</v>
      </c>
      <c r="U53" s="23">
        <v>3.9462744931093083</v>
      </c>
      <c r="V53" s="23">
        <v>4.2328754339496495</v>
      </c>
      <c r="W53" s="23">
        <v>4.3431065650420884</v>
      </c>
    </row>
    <row r="54" spans="1:23" hidden="1">
      <c r="A54" s="20">
        <v>5</v>
      </c>
      <c r="B54" s="25">
        <v>0.28660094084034082</v>
      </c>
      <c r="C54" s="25">
        <v>0.83775659630253474</v>
      </c>
      <c r="D54" s="26">
        <v>1.8959754547899472</v>
      </c>
      <c r="E54" s="23">
        <v>2.3148537529412145</v>
      </c>
      <c r="F54" s="23">
        <v>2.8439631821849205</v>
      </c>
      <c r="G54" s="23">
        <v>2.9321480870588719</v>
      </c>
      <c r="H54" s="25">
        <v>0.46297075058824289</v>
      </c>
      <c r="I54" s="25">
        <v>1.1243575371428756</v>
      </c>
      <c r="J54" s="23">
        <v>1.7857443236975084</v>
      </c>
      <c r="K54" s="23">
        <v>2.3809924315966779</v>
      </c>
      <c r="L54" s="23">
        <v>2.8880556346218964</v>
      </c>
      <c r="M54" s="23">
        <v>3.284887706554676</v>
      </c>
      <c r="N54" s="23">
        <v>3.5273961949580412</v>
      </c>
      <c r="O54" s="23">
        <v>3.6155810998319922</v>
      </c>
      <c r="P54" s="25">
        <v>0.63934056033614495</v>
      </c>
      <c r="Q54" s="25">
        <v>1.4109584779832165</v>
      </c>
      <c r="R54" s="23">
        <v>2.1825763956302882</v>
      </c>
      <c r="S54" s="23">
        <v>2.8660094084034085</v>
      </c>
      <c r="T54" s="23">
        <v>3.4612575163025778</v>
      </c>
      <c r="U54" s="23">
        <v>3.9021820406723329</v>
      </c>
      <c r="V54" s="23">
        <v>4.1887829815126736</v>
      </c>
      <c r="W54" s="23">
        <v>4.2990141126051125</v>
      </c>
    </row>
    <row r="55" spans="1:23" hidden="1">
      <c r="A55" s="20">
        <v>6</v>
      </c>
      <c r="B55" s="25">
        <v>0.17636980974790206</v>
      </c>
      <c r="C55" s="25">
        <v>0.70547923899160825</v>
      </c>
      <c r="D55" s="26">
        <v>1.7636980974790206</v>
      </c>
      <c r="E55" s="23">
        <v>2.1825763956302882</v>
      </c>
      <c r="F55" s="23">
        <v>2.7116858248739941</v>
      </c>
      <c r="G55" s="23">
        <v>2.7778245035294575</v>
      </c>
      <c r="H55" s="25">
        <v>0.35273961949580412</v>
      </c>
      <c r="I55" s="25">
        <v>1.0141264060504369</v>
      </c>
      <c r="J55" s="23">
        <v>1.6534669663865817</v>
      </c>
      <c r="K55" s="23">
        <v>2.2707613005042391</v>
      </c>
      <c r="L55" s="23">
        <v>2.7778245035294575</v>
      </c>
      <c r="M55" s="23">
        <v>3.1526103492437492</v>
      </c>
      <c r="N55" s="23">
        <v>3.3951188376471144</v>
      </c>
      <c r="O55" s="23">
        <v>3.4833037425210658</v>
      </c>
      <c r="P55" s="25">
        <v>0.55115565546219392</v>
      </c>
      <c r="Q55" s="25">
        <v>1.3007273468907776</v>
      </c>
      <c r="R55" s="23">
        <v>2.0723452645378493</v>
      </c>
      <c r="S55" s="23">
        <v>2.7557782773109696</v>
      </c>
      <c r="T55" s="23">
        <v>3.351026385210139</v>
      </c>
      <c r="U55" s="23">
        <v>3.7919509095798944</v>
      </c>
      <c r="V55" s="23">
        <v>4.0785518504202347</v>
      </c>
      <c r="W55" s="23">
        <v>4.1667367552941865</v>
      </c>
    </row>
    <row r="56" spans="1:23" hidden="1">
      <c r="A56" s="20">
        <v>7</v>
      </c>
      <c r="B56" s="25">
        <v>0</v>
      </c>
      <c r="C56" s="25">
        <v>0.48501697680673067</v>
      </c>
      <c r="D56" s="25">
        <v>1.5211896090756551</v>
      </c>
      <c r="E56" s="23">
        <v>1.9400679072269227</v>
      </c>
      <c r="F56" s="23">
        <v>2.4471311102521409</v>
      </c>
      <c r="G56" s="23">
        <v>2.5132697889076043</v>
      </c>
      <c r="H56" s="25">
        <v>0.1543235835294143</v>
      </c>
      <c r="I56" s="25">
        <v>0.79366414386555928</v>
      </c>
      <c r="J56" s="25">
        <v>1.455050930420192</v>
      </c>
      <c r="K56" s="23">
        <v>2.0282528121008738</v>
      </c>
      <c r="L56" s="23">
        <v>2.5353160151260923</v>
      </c>
      <c r="M56" s="23">
        <v>2.9101018608403839</v>
      </c>
      <c r="N56" s="23">
        <v>3.1526103492437492</v>
      </c>
      <c r="O56" s="23">
        <v>3.2496137446050954</v>
      </c>
      <c r="P56" s="25">
        <v>0.37478584571429185</v>
      </c>
      <c r="Q56" s="25">
        <v>1.1023113109243878</v>
      </c>
      <c r="R56" s="25">
        <v>1.8518830023529715</v>
      </c>
      <c r="S56" s="23">
        <v>2.5573622413445798</v>
      </c>
      <c r="T56" s="23">
        <v>3.1305641230252617</v>
      </c>
      <c r="U56" s="23">
        <v>3.5714886473950167</v>
      </c>
      <c r="V56" s="23">
        <v>3.8580895882353574</v>
      </c>
      <c r="W56" s="23">
        <v>3.9462744931093083</v>
      </c>
    </row>
    <row r="57" spans="1:23" hidden="1">
      <c r="A57" s="20">
        <v>8</v>
      </c>
      <c r="B57" s="25">
        <v>0</v>
      </c>
      <c r="C57" s="25">
        <v>8.8184904873951031E-2</v>
      </c>
      <c r="D57" s="25">
        <v>1.1243575371428756</v>
      </c>
      <c r="E57" s="25">
        <v>1.5211896090756551</v>
      </c>
      <c r="F57" s="25">
        <v>2.0282528121008738</v>
      </c>
      <c r="G57" s="23">
        <v>2.0723452645378493</v>
      </c>
      <c r="H57" s="25">
        <v>0</v>
      </c>
      <c r="I57" s="25">
        <v>0.44092452436975516</v>
      </c>
      <c r="J57" s="25">
        <v>1.0802650847059001</v>
      </c>
      <c r="K57" s="25">
        <v>1.6534669663865817</v>
      </c>
      <c r="L57" s="25">
        <v>2.1605301694118002</v>
      </c>
      <c r="M57" s="23">
        <v>2.5353160151260923</v>
      </c>
      <c r="N57" s="23">
        <v>2.7557782773109696</v>
      </c>
      <c r="O57" s="23">
        <v>2.821916955966433</v>
      </c>
      <c r="P57" s="25">
        <v>0</v>
      </c>
      <c r="Q57" s="25">
        <v>0.79366414386555928</v>
      </c>
      <c r="R57" s="25">
        <v>1.5211896090756551</v>
      </c>
      <c r="S57" s="25">
        <v>2.2046226218487757</v>
      </c>
      <c r="T57" s="23">
        <v>2.7778245035294575</v>
      </c>
      <c r="U57" s="23">
        <v>3.1967028016807246</v>
      </c>
      <c r="V57" s="23">
        <v>3.4833037425210658</v>
      </c>
      <c r="W57" s="23">
        <v>3.5273961949580412</v>
      </c>
    </row>
    <row r="58" spans="1:23" hidden="1">
      <c r="A58" s="20">
        <v>9</v>
      </c>
      <c r="B58" s="25">
        <v>0</v>
      </c>
      <c r="C58" s="25">
        <v>0</v>
      </c>
      <c r="D58" s="25">
        <v>0.46297075058824289</v>
      </c>
      <c r="E58" s="25">
        <v>0.85980282252102258</v>
      </c>
      <c r="F58" s="25">
        <v>1.3227735731092654</v>
      </c>
      <c r="G58" s="25">
        <v>1.3448197993277531</v>
      </c>
      <c r="H58" s="25">
        <v>0</v>
      </c>
      <c r="I58" s="25">
        <v>0</v>
      </c>
      <c r="J58" s="25">
        <v>0.50706320302521846</v>
      </c>
      <c r="K58" s="25">
        <v>1.0802650847059001</v>
      </c>
      <c r="L58" s="25">
        <v>1.5652820615126308</v>
      </c>
      <c r="M58" s="25">
        <v>1.918021681008435</v>
      </c>
      <c r="N58" s="25">
        <v>2.1164377169748247</v>
      </c>
      <c r="O58" s="25">
        <v>2.1605301694118002</v>
      </c>
      <c r="P58" s="25">
        <v>0</v>
      </c>
      <c r="Q58" s="25">
        <v>0.26455471462185309</v>
      </c>
      <c r="R58" s="25">
        <v>0.99208017983194907</v>
      </c>
      <c r="S58" s="25">
        <v>1.6534669663865817</v>
      </c>
      <c r="T58" s="25">
        <v>2.2046226218487757</v>
      </c>
      <c r="U58" s="25">
        <v>2.6455471462185307</v>
      </c>
      <c r="V58" s="23">
        <v>2.8880556346218964</v>
      </c>
      <c r="W58" s="23">
        <v>2.9541943132773594</v>
      </c>
    </row>
    <row r="59" spans="1:23" hidden="1">
      <c r="A59" s="21" t="s">
        <v>13</v>
      </c>
      <c r="B59" s="92" t="s">
        <v>14</v>
      </c>
      <c r="C59" s="92"/>
      <c r="D59" s="92"/>
      <c r="E59" s="92"/>
      <c r="F59" s="92"/>
      <c r="G59" s="92"/>
      <c r="H59" s="92" t="s">
        <v>14</v>
      </c>
      <c r="I59" s="92"/>
      <c r="J59" s="92"/>
      <c r="K59" s="92"/>
      <c r="L59" s="92"/>
      <c r="M59" s="92"/>
      <c r="N59" s="92"/>
      <c r="O59" s="92"/>
      <c r="P59" s="92" t="s">
        <v>14</v>
      </c>
      <c r="Q59" s="92"/>
      <c r="R59" s="92"/>
      <c r="S59" s="92"/>
      <c r="T59" s="92"/>
      <c r="U59" s="92"/>
      <c r="V59" s="92"/>
      <c r="W59" s="92"/>
    </row>
    <row r="60" spans="1:23" hidden="1">
      <c r="A60" s="20">
        <v>1</v>
      </c>
      <c r="B60" s="24" t="s">
        <v>15</v>
      </c>
      <c r="C60" s="26" t="s">
        <v>16</v>
      </c>
      <c r="D60" s="26" t="s">
        <v>16</v>
      </c>
      <c r="E60" s="26" t="s">
        <v>16</v>
      </c>
      <c r="F60" s="26" t="s">
        <v>16</v>
      </c>
      <c r="G60" s="26" t="s">
        <v>16</v>
      </c>
      <c r="H60" s="24" t="s">
        <v>15</v>
      </c>
      <c r="I60" s="26" t="s">
        <v>16</v>
      </c>
      <c r="J60" s="26" t="s">
        <v>16</v>
      </c>
      <c r="K60" s="26" t="s">
        <v>16</v>
      </c>
      <c r="L60" s="26" t="s">
        <v>16</v>
      </c>
      <c r="M60" s="26" t="s">
        <v>16</v>
      </c>
      <c r="N60" s="26" t="s">
        <v>16</v>
      </c>
      <c r="O60" s="26" t="s">
        <v>16</v>
      </c>
      <c r="P60" s="24" t="s">
        <v>15</v>
      </c>
      <c r="Q60" s="26" t="s">
        <v>16</v>
      </c>
      <c r="R60" s="26" t="s">
        <v>16</v>
      </c>
      <c r="S60" s="26" t="s">
        <v>16</v>
      </c>
      <c r="T60" s="26" t="s">
        <v>16</v>
      </c>
      <c r="U60" s="26" t="s">
        <v>16</v>
      </c>
      <c r="V60" s="26" t="s">
        <v>16</v>
      </c>
      <c r="W60" s="26" t="s">
        <v>16</v>
      </c>
    </row>
    <row r="61" spans="1:23" hidden="1">
      <c r="A61" s="20">
        <v>2</v>
      </c>
      <c r="B61" s="24" t="s">
        <v>15</v>
      </c>
      <c r="C61" s="26" t="s">
        <v>16</v>
      </c>
      <c r="D61" s="26" t="s">
        <v>16</v>
      </c>
      <c r="E61" s="26" t="s">
        <v>16</v>
      </c>
      <c r="F61" s="26" t="s">
        <v>16</v>
      </c>
      <c r="G61" s="26" t="s">
        <v>16</v>
      </c>
      <c r="H61" s="24" t="s">
        <v>15</v>
      </c>
      <c r="I61" s="26" t="s">
        <v>16</v>
      </c>
      <c r="J61" s="26" t="s">
        <v>16</v>
      </c>
      <c r="K61" s="26" t="s">
        <v>16</v>
      </c>
      <c r="L61" s="26" t="s">
        <v>16</v>
      </c>
      <c r="M61" s="26" t="s">
        <v>16</v>
      </c>
      <c r="N61" s="26" t="s">
        <v>16</v>
      </c>
      <c r="O61" s="26" t="s">
        <v>16</v>
      </c>
      <c r="P61" s="24" t="s">
        <v>15</v>
      </c>
      <c r="Q61" s="26" t="s">
        <v>16</v>
      </c>
      <c r="R61" s="26" t="s">
        <v>16</v>
      </c>
      <c r="S61" s="26" t="s">
        <v>16</v>
      </c>
      <c r="T61" s="26" t="s">
        <v>16</v>
      </c>
      <c r="U61" s="26" t="s">
        <v>16</v>
      </c>
      <c r="V61" s="26" t="s">
        <v>16</v>
      </c>
      <c r="W61" s="26" t="s">
        <v>16</v>
      </c>
    </row>
    <row r="62" spans="1:23" hidden="1">
      <c r="A62" s="20">
        <v>3</v>
      </c>
      <c r="B62" s="24" t="s">
        <v>15</v>
      </c>
      <c r="C62" s="24" t="s">
        <v>15</v>
      </c>
      <c r="D62" s="26" t="s">
        <v>16</v>
      </c>
      <c r="E62" s="26" t="s">
        <v>16</v>
      </c>
      <c r="F62" s="26" t="s">
        <v>16</v>
      </c>
      <c r="G62" s="26" t="s">
        <v>16</v>
      </c>
      <c r="H62" s="24" t="s">
        <v>15</v>
      </c>
      <c r="I62" s="26" t="s">
        <v>16</v>
      </c>
      <c r="J62" s="26" t="s">
        <v>16</v>
      </c>
      <c r="K62" s="26" t="s">
        <v>16</v>
      </c>
      <c r="L62" s="26" t="s">
        <v>16</v>
      </c>
      <c r="M62" s="26" t="s">
        <v>16</v>
      </c>
      <c r="N62" s="26" t="s">
        <v>16</v>
      </c>
      <c r="O62" s="26" t="s">
        <v>16</v>
      </c>
      <c r="P62" s="24" t="s">
        <v>15</v>
      </c>
      <c r="Q62" s="26" t="s">
        <v>16</v>
      </c>
      <c r="R62" s="26" t="s">
        <v>16</v>
      </c>
      <c r="S62" s="26" t="s">
        <v>16</v>
      </c>
      <c r="T62" s="26" t="s">
        <v>16</v>
      </c>
      <c r="U62" s="26" t="s">
        <v>16</v>
      </c>
      <c r="V62" s="26" t="s">
        <v>16</v>
      </c>
      <c r="W62" s="26" t="s">
        <v>16</v>
      </c>
    </row>
    <row r="63" spans="1:23" hidden="1">
      <c r="A63" s="20">
        <v>4</v>
      </c>
      <c r="B63" s="24" t="s">
        <v>15</v>
      </c>
      <c r="C63" s="24" t="s">
        <v>15</v>
      </c>
      <c r="D63" s="26" t="s">
        <v>16</v>
      </c>
      <c r="E63" s="26" t="s">
        <v>16</v>
      </c>
      <c r="F63" s="26" t="s">
        <v>16</v>
      </c>
      <c r="G63" s="26" t="s">
        <v>16</v>
      </c>
      <c r="H63" s="24" t="s">
        <v>15</v>
      </c>
      <c r="I63" s="24" t="s">
        <v>15</v>
      </c>
      <c r="J63" s="26" t="s">
        <v>16</v>
      </c>
      <c r="K63" s="26" t="s">
        <v>16</v>
      </c>
      <c r="L63" s="26" t="s">
        <v>16</v>
      </c>
      <c r="M63" s="26" t="s">
        <v>16</v>
      </c>
      <c r="N63" s="26" t="s">
        <v>16</v>
      </c>
      <c r="O63" s="26" t="s">
        <v>16</v>
      </c>
      <c r="P63" s="24" t="s">
        <v>15</v>
      </c>
      <c r="Q63" s="24" t="s">
        <v>15</v>
      </c>
      <c r="R63" s="26" t="s">
        <v>16</v>
      </c>
      <c r="S63" s="26" t="s">
        <v>16</v>
      </c>
      <c r="T63" s="26" t="s">
        <v>16</v>
      </c>
      <c r="U63" s="26" t="s">
        <v>16</v>
      </c>
      <c r="V63" s="26" t="s">
        <v>16</v>
      </c>
      <c r="W63" s="26" t="s">
        <v>16</v>
      </c>
    </row>
    <row r="64" spans="1:23" hidden="1">
      <c r="A64" s="20">
        <v>5</v>
      </c>
      <c r="B64" s="24" t="s">
        <v>15</v>
      </c>
      <c r="C64" s="24" t="s">
        <v>15</v>
      </c>
      <c r="D64" s="26" t="s">
        <v>16</v>
      </c>
      <c r="E64" s="26" t="s">
        <v>16</v>
      </c>
      <c r="F64" s="26" t="s">
        <v>16</v>
      </c>
      <c r="G64" s="26" t="s">
        <v>16</v>
      </c>
      <c r="H64" s="24" t="s">
        <v>15</v>
      </c>
      <c r="I64" s="24" t="s">
        <v>15</v>
      </c>
      <c r="J64" s="26" t="s">
        <v>16</v>
      </c>
      <c r="K64" s="26" t="s">
        <v>16</v>
      </c>
      <c r="L64" s="26" t="s">
        <v>16</v>
      </c>
      <c r="M64" s="26" t="s">
        <v>16</v>
      </c>
      <c r="N64" s="26" t="s">
        <v>16</v>
      </c>
      <c r="O64" s="26" t="s">
        <v>16</v>
      </c>
      <c r="P64" s="24" t="s">
        <v>15</v>
      </c>
      <c r="Q64" s="24" t="s">
        <v>15</v>
      </c>
      <c r="R64" s="26" t="s">
        <v>16</v>
      </c>
      <c r="S64" s="26" t="s">
        <v>16</v>
      </c>
      <c r="T64" s="26" t="s">
        <v>16</v>
      </c>
      <c r="U64" s="26" t="s">
        <v>16</v>
      </c>
      <c r="V64" s="26" t="s">
        <v>16</v>
      </c>
      <c r="W64" s="26" t="s">
        <v>16</v>
      </c>
    </row>
    <row r="65" spans="1:23" hidden="1">
      <c r="A65" s="20">
        <v>6</v>
      </c>
      <c r="B65" s="24" t="s">
        <v>15</v>
      </c>
      <c r="C65" s="24" t="s">
        <v>15</v>
      </c>
      <c r="D65" s="26" t="s">
        <v>16</v>
      </c>
      <c r="E65" s="26" t="s">
        <v>16</v>
      </c>
      <c r="F65" s="26" t="s">
        <v>16</v>
      </c>
      <c r="G65" s="26" t="s">
        <v>16</v>
      </c>
      <c r="H65" s="24" t="s">
        <v>15</v>
      </c>
      <c r="I65" s="24" t="s">
        <v>15</v>
      </c>
      <c r="J65" s="26" t="s">
        <v>16</v>
      </c>
      <c r="K65" s="26" t="s">
        <v>16</v>
      </c>
      <c r="L65" s="26" t="s">
        <v>16</v>
      </c>
      <c r="M65" s="26" t="s">
        <v>16</v>
      </c>
      <c r="N65" s="26" t="s">
        <v>16</v>
      </c>
      <c r="O65" s="26" t="s">
        <v>16</v>
      </c>
      <c r="P65" s="24" t="s">
        <v>15</v>
      </c>
      <c r="Q65" s="24" t="s">
        <v>15</v>
      </c>
      <c r="R65" s="26" t="s">
        <v>16</v>
      </c>
      <c r="S65" s="26" t="s">
        <v>16</v>
      </c>
      <c r="T65" s="26" t="s">
        <v>16</v>
      </c>
      <c r="U65" s="26" t="s">
        <v>16</v>
      </c>
      <c r="V65" s="26" t="s">
        <v>16</v>
      </c>
      <c r="W65" s="26" t="s">
        <v>16</v>
      </c>
    </row>
    <row r="66" spans="1:23" hidden="1">
      <c r="A66" s="20">
        <v>7</v>
      </c>
      <c r="B66" s="24" t="s">
        <v>15</v>
      </c>
      <c r="C66" s="24" t="s">
        <v>15</v>
      </c>
      <c r="D66" s="24" t="s">
        <v>15</v>
      </c>
      <c r="E66" s="26" t="s">
        <v>16</v>
      </c>
      <c r="F66" s="26" t="s">
        <v>16</v>
      </c>
      <c r="G66" s="26" t="s">
        <v>16</v>
      </c>
      <c r="H66" s="24" t="s">
        <v>15</v>
      </c>
      <c r="I66" s="24" t="s">
        <v>15</v>
      </c>
      <c r="J66" s="24" t="s">
        <v>15</v>
      </c>
      <c r="K66" s="26" t="s">
        <v>16</v>
      </c>
      <c r="L66" s="26" t="s">
        <v>16</v>
      </c>
      <c r="M66" s="26" t="s">
        <v>16</v>
      </c>
      <c r="N66" s="26" t="s">
        <v>16</v>
      </c>
      <c r="O66" s="26" t="s">
        <v>16</v>
      </c>
      <c r="P66" s="24" t="s">
        <v>15</v>
      </c>
      <c r="Q66" s="24" t="s">
        <v>15</v>
      </c>
      <c r="R66" s="24" t="s">
        <v>15</v>
      </c>
      <c r="S66" s="26" t="s">
        <v>16</v>
      </c>
      <c r="T66" s="26" t="s">
        <v>16</v>
      </c>
      <c r="U66" s="26" t="s">
        <v>16</v>
      </c>
      <c r="V66" s="26" t="s">
        <v>16</v>
      </c>
      <c r="W66" s="26" t="s">
        <v>16</v>
      </c>
    </row>
    <row r="67" spans="1:23" hidden="1">
      <c r="A67" s="20">
        <v>8</v>
      </c>
      <c r="B67" s="24" t="s">
        <v>15</v>
      </c>
      <c r="C67" s="24" t="s">
        <v>15</v>
      </c>
      <c r="D67" s="24" t="s">
        <v>15</v>
      </c>
      <c r="E67" s="24" t="s">
        <v>15</v>
      </c>
      <c r="F67" s="24" t="s">
        <v>15</v>
      </c>
      <c r="G67" s="26" t="s">
        <v>16</v>
      </c>
      <c r="H67" s="24" t="s">
        <v>15</v>
      </c>
      <c r="I67" s="24" t="s">
        <v>15</v>
      </c>
      <c r="J67" s="24" t="s">
        <v>15</v>
      </c>
      <c r="K67" s="24" t="s">
        <v>15</v>
      </c>
      <c r="L67" s="24" t="s">
        <v>15</v>
      </c>
      <c r="M67" s="26" t="s">
        <v>16</v>
      </c>
      <c r="N67" s="26" t="s">
        <v>16</v>
      </c>
      <c r="O67" s="26" t="s">
        <v>16</v>
      </c>
      <c r="P67" s="24" t="s">
        <v>15</v>
      </c>
      <c r="Q67" s="24" t="s">
        <v>15</v>
      </c>
      <c r="R67" s="24" t="s">
        <v>15</v>
      </c>
      <c r="S67" s="24" t="s">
        <v>15</v>
      </c>
      <c r="T67" s="26" t="s">
        <v>16</v>
      </c>
      <c r="U67" s="26" t="s">
        <v>16</v>
      </c>
      <c r="V67" s="26" t="s">
        <v>16</v>
      </c>
      <c r="W67" s="26" t="s">
        <v>16</v>
      </c>
    </row>
    <row r="68" spans="1:23" hidden="1">
      <c r="A68" s="20">
        <v>9</v>
      </c>
      <c r="B68" s="24" t="s">
        <v>15</v>
      </c>
      <c r="C68" s="24" t="s">
        <v>15</v>
      </c>
      <c r="D68" s="24" t="s">
        <v>15</v>
      </c>
      <c r="E68" s="24" t="s">
        <v>15</v>
      </c>
      <c r="F68" s="24" t="s">
        <v>15</v>
      </c>
      <c r="G68" s="24" t="s">
        <v>15</v>
      </c>
      <c r="H68" s="24" t="s">
        <v>15</v>
      </c>
      <c r="I68" s="24" t="s">
        <v>15</v>
      </c>
      <c r="J68" s="24" t="s">
        <v>15</v>
      </c>
      <c r="K68" s="24" t="s">
        <v>15</v>
      </c>
      <c r="L68" s="24" t="s">
        <v>15</v>
      </c>
      <c r="M68" s="24" t="s">
        <v>15</v>
      </c>
      <c r="N68" s="24" t="s">
        <v>15</v>
      </c>
      <c r="O68" s="24" t="s">
        <v>15</v>
      </c>
      <c r="P68" s="24" t="s">
        <v>15</v>
      </c>
      <c r="Q68" s="24" t="s">
        <v>15</v>
      </c>
      <c r="R68" s="24" t="s">
        <v>15</v>
      </c>
      <c r="S68" s="24" t="s">
        <v>15</v>
      </c>
      <c r="T68" s="24" t="s">
        <v>15</v>
      </c>
      <c r="U68" s="24" t="s">
        <v>15</v>
      </c>
      <c r="V68" s="26" t="s">
        <v>16</v>
      </c>
      <c r="W68" s="26" t="s">
        <v>16</v>
      </c>
    </row>
    <row r="69" spans="1:23" hidden="1">
      <c r="A69" s="21" t="s">
        <v>13</v>
      </c>
      <c r="B69" s="92" t="s">
        <v>3</v>
      </c>
      <c r="C69" s="92"/>
      <c r="D69" s="92"/>
      <c r="E69" s="92"/>
      <c r="F69" s="92"/>
      <c r="G69" s="92"/>
      <c r="H69" s="92" t="s">
        <v>3</v>
      </c>
      <c r="I69" s="92"/>
      <c r="J69" s="92"/>
      <c r="K69" s="92"/>
      <c r="L69" s="92"/>
      <c r="M69" s="92"/>
      <c r="N69" s="92"/>
      <c r="O69" s="92"/>
      <c r="P69" s="92" t="s">
        <v>3</v>
      </c>
      <c r="Q69" s="92"/>
      <c r="R69" s="92"/>
      <c r="S69" s="92"/>
      <c r="T69" s="92"/>
      <c r="U69" s="92"/>
      <c r="V69" s="92"/>
      <c r="W69" s="92"/>
    </row>
    <row r="70" spans="1:23" hidden="1">
      <c r="A70" s="20">
        <v>1</v>
      </c>
      <c r="B70" s="27">
        <v>6.96</v>
      </c>
      <c r="C70" s="23">
        <v>8.17</v>
      </c>
      <c r="D70" s="23">
        <v>10.6</v>
      </c>
      <c r="E70" s="23">
        <v>11.88</v>
      </c>
      <c r="F70" s="23">
        <v>14.3</v>
      </c>
      <c r="G70" s="23">
        <v>15.5</v>
      </c>
      <c r="H70" s="23">
        <v>6.88</v>
      </c>
      <c r="I70" s="23">
        <v>8.06</v>
      </c>
      <c r="J70" s="23">
        <v>9.3000000000000007</v>
      </c>
      <c r="K70" s="23">
        <v>10.5</v>
      </c>
      <c r="L70" s="23">
        <v>11.69</v>
      </c>
      <c r="M70" s="23">
        <v>12.88</v>
      </c>
      <c r="N70" s="23">
        <v>14.1</v>
      </c>
      <c r="O70" s="23">
        <v>15.3</v>
      </c>
      <c r="P70" s="23">
        <v>6.8</v>
      </c>
      <c r="Q70" s="23">
        <v>7.96</v>
      </c>
      <c r="R70" s="23">
        <v>9.1999999999999993</v>
      </c>
      <c r="S70" s="23">
        <v>10.3</v>
      </c>
      <c r="T70" s="23">
        <v>11.52</v>
      </c>
      <c r="U70" s="23">
        <v>12.69</v>
      </c>
      <c r="V70" s="23">
        <v>13.9</v>
      </c>
      <c r="W70" s="23">
        <v>15</v>
      </c>
    </row>
    <row r="71" spans="1:23" hidden="1">
      <c r="A71" s="20">
        <v>2</v>
      </c>
      <c r="B71" s="23">
        <v>6.94</v>
      </c>
      <c r="C71" s="23">
        <v>8.11</v>
      </c>
      <c r="D71" s="23">
        <v>10.5</v>
      </c>
      <c r="E71" s="23">
        <v>11.73</v>
      </c>
      <c r="F71" s="23">
        <v>14.1</v>
      </c>
      <c r="G71" s="23">
        <v>15.3</v>
      </c>
      <c r="H71" s="23">
        <v>6.85</v>
      </c>
      <c r="I71" s="23">
        <v>8</v>
      </c>
      <c r="J71" s="23">
        <v>9.1999999999999993</v>
      </c>
      <c r="K71" s="23">
        <v>10.4</v>
      </c>
      <c r="L71" s="23">
        <v>11.54</v>
      </c>
      <c r="M71" s="23">
        <v>12.7</v>
      </c>
      <c r="N71" s="23">
        <v>13.9</v>
      </c>
      <c r="O71" s="23">
        <v>15</v>
      </c>
      <c r="P71" s="23">
        <v>6.77</v>
      </c>
      <c r="Q71" s="23">
        <v>7.9</v>
      </c>
      <c r="R71" s="23">
        <v>9.1</v>
      </c>
      <c r="S71" s="23">
        <v>10.199999999999999</v>
      </c>
      <c r="T71" s="23">
        <v>11.37</v>
      </c>
      <c r="U71" s="23">
        <v>12.52</v>
      </c>
      <c r="V71" s="23">
        <v>13.7</v>
      </c>
      <c r="W71" s="23">
        <v>14.8</v>
      </c>
    </row>
    <row r="72" spans="1:23" hidden="1">
      <c r="A72" s="20">
        <v>3</v>
      </c>
      <c r="B72" s="23">
        <v>6.91</v>
      </c>
      <c r="C72" s="23">
        <v>8.06</v>
      </c>
      <c r="D72" s="23">
        <v>10.4</v>
      </c>
      <c r="E72" s="23">
        <v>11.6</v>
      </c>
      <c r="F72" s="23">
        <v>13.9</v>
      </c>
      <c r="G72" s="23">
        <v>15.1</v>
      </c>
      <c r="H72" s="23">
        <v>6.82</v>
      </c>
      <c r="I72" s="23">
        <v>7.94</v>
      </c>
      <c r="J72" s="23">
        <v>9.1</v>
      </c>
      <c r="K72" s="23">
        <v>10.3</v>
      </c>
      <c r="L72" s="23">
        <v>11.4</v>
      </c>
      <c r="M72" s="23">
        <v>12.54</v>
      </c>
      <c r="N72" s="23">
        <v>13.7</v>
      </c>
      <c r="O72" s="23">
        <v>14.8</v>
      </c>
      <c r="P72" s="23">
        <v>6.74</v>
      </c>
      <c r="Q72" s="23">
        <v>7.84</v>
      </c>
      <c r="R72" s="23">
        <v>9</v>
      </c>
      <c r="S72" s="23">
        <v>10.1</v>
      </c>
      <c r="T72" s="23">
        <v>11.23</v>
      </c>
      <c r="U72" s="23">
        <v>12.35</v>
      </c>
      <c r="V72" s="23">
        <v>13.5</v>
      </c>
      <c r="W72" s="23">
        <v>14.6</v>
      </c>
    </row>
    <row r="73" spans="1:23" hidden="1">
      <c r="A73" s="20">
        <v>4</v>
      </c>
      <c r="B73" s="23">
        <v>6.9</v>
      </c>
      <c r="C73" s="23">
        <v>8.02</v>
      </c>
      <c r="D73" s="23">
        <v>10.3</v>
      </c>
      <c r="E73" s="23">
        <v>11.47</v>
      </c>
      <c r="F73" s="23">
        <v>13.8</v>
      </c>
      <c r="G73" s="23">
        <v>14.9</v>
      </c>
      <c r="H73" s="23">
        <v>6.81</v>
      </c>
      <c r="I73" s="23">
        <v>7.9</v>
      </c>
      <c r="J73" s="23">
        <v>9</v>
      </c>
      <c r="K73" s="23">
        <v>10.199999999999999</v>
      </c>
      <c r="L73" s="23">
        <v>11.27</v>
      </c>
      <c r="M73" s="23">
        <v>12.39</v>
      </c>
      <c r="N73" s="23">
        <v>13.5</v>
      </c>
      <c r="O73" s="23">
        <v>14.6</v>
      </c>
      <c r="P73" s="23">
        <v>6.72</v>
      </c>
      <c r="Q73" s="23">
        <v>7.79</v>
      </c>
      <c r="R73" s="23">
        <v>8.9</v>
      </c>
      <c r="S73" s="23">
        <v>10</v>
      </c>
      <c r="T73" s="23">
        <v>11.1</v>
      </c>
      <c r="U73" s="23">
        <v>12.2</v>
      </c>
      <c r="V73" s="23">
        <v>13.3</v>
      </c>
      <c r="W73" s="23">
        <v>14.4</v>
      </c>
    </row>
    <row r="74" spans="1:23" hidden="1">
      <c r="A74" s="20">
        <v>5</v>
      </c>
      <c r="B74" s="23">
        <v>6.89</v>
      </c>
      <c r="C74" s="23">
        <v>7.98</v>
      </c>
      <c r="D74" s="23">
        <v>10.199999999999999</v>
      </c>
      <c r="E74" s="23">
        <v>11.35</v>
      </c>
      <c r="F74" s="23">
        <v>13.6</v>
      </c>
      <c r="G74" s="23">
        <v>14.7</v>
      </c>
      <c r="H74" s="23">
        <v>6.8</v>
      </c>
      <c r="I74" s="23">
        <v>7.86</v>
      </c>
      <c r="J74" s="23">
        <v>9</v>
      </c>
      <c r="K74" s="23">
        <v>10.1</v>
      </c>
      <c r="L74" s="23">
        <v>11.16</v>
      </c>
      <c r="M74" s="23">
        <v>12.25</v>
      </c>
      <c r="N74" s="23">
        <v>13.4</v>
      </c>
      <c r="O74" s="23">
        <v>14.5</v>
      </c>
      <c r="P74" s="23">
        <v>6.72</v>
      </c>
      <c r="Q74" s="23">
        <v>7.76</v>
      </c>
      <c r="R74" s="23">
        <v>8.8000000000000007</v>
      </c>
      <c r="S74" s="23">
        <v>9.9</v>
      </c>
      <c r="T74" s="23">
        <v>10.98</v>
      </c>
      <c r="U74" s="23">
        <v>12.06</v>
      </c>
      <c r="V74" s="23">
        <v>13.1</v>
      </c>
      <c r="W74" s="23">
        <v>14.2</v>
      </c>
    </row>
    <row r="75" spans="1:23" hidden="1">
      <c r="A75" s="20">
        <v>6</v>
      </c>
      <c r="B75" s="23">
        <v>6.89</v>
      </c>
      <c r="C75" s="23">
        <v>7.95</v>
      </c>
      <c r="D75" s="23">
        <v>10.1</v>
      </c>
      <c r="E75" s="23">
        <v>11.25</v>
      </c>
      <c r="F75" s="23">
        <v>13.4</v>
      </c>
      <c r="G75" s="23">
        <v>14.5</v>
      </c>
      <c r="H75" s="23">
        <v>6.82</v>
      </c>
      <c r="I75" s="23">
        <v>7.85</v>
      </c>
      <c r="J75" s="23">
        <v>8.9</v>
      </c>
      <c r="K75" s="23">
        <v>10</v>
      </c>
      <c r="L75" s="23">
        <v>11.06</v>
      </c>
      <c r="M75" s="23">
        <v>12.13</v>
      </c>
      <c r="N75" s="23">
        <v>13.2</v>
      </c>
      <c r="O75" s="23">
        <v>14.3</v>
      </c>
      <c r="P75" s="23">
        <v>6.73</v>
      </c>
      <c r="Q75" s="23">
        <v>7.74</v>
      </c>
      <c r="R75" s="23">
        <v>8.8000000000000007</v>
      </c>
      <c r="S75" s="23">
        <v>9.8000000000000007</v>
      </c>
      <c r="T75" s="23">
        <v>10.89</v>
      </c>
      <c r="U75" s="23">
        <v>11.94</v>
      </c>
      <c r="V75" s="23">
        <v>13</v>
      </c>
      <c r="W75" s="23">
        <v>14.1</v>
      </c>
    </row>
    <row r="76" spans="1:23" hidden="1">
      <c r="A76" s="20">
        <v>7</v>
      </c>
      <c r="B76" s="28" t="s">
        <v>9</v>
      </c>
      <c r="C76" s="23">
        <v>7.95</v>
      </c>
      <c r="D76" s="23">
        <v>10.1</v>
      </c>
      <c r="E76" s="23">
        <v>11.15</v>
      </c>
      <c r="F76" s="23">
        <v>13.3</v>
      </c>
      <c r="G76" s="23">
        <v>14.4</v>
      </c>
      <c r="H76" s="23">
        <v>6.85</v>
      </c>
      <c r="I76" s="23">
        <v>7.86</v>
      </c>
      <c r="J76" s="23">
        <v>8.9</v>
      </c>
      <c r="K76" s="23">
        <v>9.9</v>
      </c>
      <c r="L76" s="23">
        <v>10.99</v>
      </c>
      <c r="M76" s="23">
        <v>12.03</v>
      </c>
      <c r="N76" s="23">
        <v>13.1</v>
      </c>
      <c r="O76" s="23">
        <v>14.1</v>
      </c>
      <c r="P76" s="23">
        <v>6.79</v>
      </c>
      <c r="Q76" s="23">
        <v>7.76</v>
      </c>
      <c r="R76" s="23">
        <v>8.8000000000000007</v>
      </c>
      <c r="S76" s="23">
        <v>9.8000000000000007</v>
      </c>
      <c r="T76" s="23">
        <v>10.83</v>
      </c>
      <c r="U76" s="23">
        <v>11.85</v>
      </c>
      <c r="V76" s="23">
        <v>12.9</v>
      </c>
      <c r="W76" s="23">
        <v>13.9</v>
      </c>
    </row>
    <row r="77" spans="1:23" hidden="1">
      <c r="A77" s="20">
        <v>8</v>
      </c>
      <c r="B77" s="28" t="s">
        <v>9</v>
      </c>
      <c r="C77" s="23">
        <v>7.9</v>
      </c>
      <c r="D77" s="23">
        <v>10</v>
      </c>
      <c r="E77" s="23">
        <v>11.09</v>
      </c>
      <c r="F77" s="23">
        <v>13.2</v>
      </c>
      <c r="G77" s="23">
        <v>14.2</v>
      </c>
      <c r="H77" s="28" t="s">
        <v>9</v>
      </c>
      <c r="I77" s="23">
        <v>7.91</v>
      </c>
      <c r="J77" s="23">
        <v>8.9</v>
      </c>
      <c r="K77" s="23">
        <v>9.9</v>
      </c>
      <c r="L77" s="23">
        <v>10.97</v>
      </c>
      <c r="M77" s="23">
        <v>11.99</v>
      </c>
      <c r="N77" s="23">
        <v>13</v>
      </c>
      <c r="O77" s="23">
        <v>14</v>
      </c>
      <c r="P77" s="28" t="s">
        <v>9</v>
      </c>
      <c r="Q77" s="23">
        <v>7.84</v>
      </c>
      <c r="R77" s="23">
        <v>8.8000000000000007</v>
      </c>
      <c r="S77" s="23">
        <v>9.8000000000000007</v>
      </c>
      <c r="T77" s="23">
        <v>10.82</v>
      </c>
      <c r="U77" s="23">
        <v>11.83</v>
      </c>
      <c r="V77" s="23">
        <v>12.8</v>
      </c>
      <c r="W77" s="23">
        <v>13.9</v>
      </c>
    </row>
    <row r="78" spans="1:23" hidden="1">
      <c r="A78" s="20">
        <v>9</v>
      </c>
      <c r="B78" s="28" t="s">
        <v>9</v>
      </c>
      <c r="C78" s="28" t="s">
        <v>9</v>
      </c>
      <c r="D78" s="23">
        <v>10</v>
      </c>
      <c r="E78" s="23">
        <v>11.05</v>
      </c>
      <c r="F78" s="23">
        <v>13.1</v>
      </c>
      <c r="G78" s="23">
        <v>14</v>
      </c>
      <c r="H78" s="28" t="s">
        <v>9</v>
      </c>
      <c r="I78" s="28" t="s">
        <v>9</v>
      </c>
      <c r="J78" s="23">
        <v>9</v>
      </c>
      <c r="K78" s="23">
        <v>10</v>
      </c>
      <c r="L78" s="23">
        <v>11</v>
      </c>
      <c r="M78" s="23">
        <v>12.03</v>
      </c>
      <c r="N78" s="23">
        <v>13</v>
      </c>
      <c r="O78" s="23">
        <v>14</v>
      </c>
      <c r="P78" s="28" t="s">
        <v>9</v>
      </c>
      <c r="Q78" s="23">
        <v>7.98</v>
      </c>
      <c r="R78" s="23">
        <v>9</v>
      </c>
      <c r="S78" s="23">
        <v>9.9</v>
      </c>
      <c r="T78" s="23">
        <v>10.92</v>
      </c>
      <c r="U78" s="23">
        <v>11.91</v>
      </c>
      <c r="V78" s="23">
        <v>12.9</v>
      </c>
      <c r="W78" s="23">
        <v>13.9</v>
      </c>
    </row>
    <row r="79" spans="1:23" hidden="1">
      <c r="A79" s="21" t="s">
        <v>13</v>
      </c>
      <c r="B79" s="92" t="s">
        <v>4</v>
      </c>
      <c r="C79" s="92"/>
      <c r="D79" s="92"/>
      <c r="E79" s="92"/>
      <c r="F79" s="92"/>
      <c r="G79" s="92"/>
      <c r="H79" s="92" t="s">
        <v>4</v>
      </c>
      <c r="I79" s="92"/>
      <c r="J79" s="92"/>
      <c r="K79" s="92"/>
      <c r="L79" s="92"/>
      <c r="M79" s="92"/>
      <c r="N79" s="92"/>
      <c r="O79" s="92"/>
      <c r="P79" s="92" t="s">
        <v>4</v>
      </c>
      <c r="Q79" s="92"/>
      <c r="R79" s="92"/>
      <c r="S79" s="92"/>
      <c r="T79" s="92"/>
      <c r="U79" s="92"/>
      <c r="V79" s="92"/>
      <c r="W79" s="92"/>
    </row>
    <row r="80" spans="1:23" hidden="1">
      <c r="A80" s="20">
        <v>1</v>
      </c>
      <c r="B80" s="29">
        <v>71.2</v>
      </c>
      <c r="C80" s="30">
        <v>65.8</v>
      </c>
      <c r="D80" s="30">
        <v>58.6</v>
      </c>
      <c r="E80" s="30">
        <v>56.3</v>
      </c>
      <c r="F80" s="30">
        <v>53.2</v>
      </c>
      <c r="G80" s="30">
        <v>52.2</v>
      </c>
      <c r="H80" s="30">
        <v>70.5</v>
      </c>
      <c r="I80" s="30">
        <v>65.400000000000006</v>
      </c>
      <c r="J80" s="30">
        <v>61.5</v>
      </c>
      <c r="K80" s="30">
        <v>58.6</v>
      </c>
      <c r="L80" s="30">
        <v>56.4</v>
      </c>
      <c r="M80" s="30">
        <v>54.74</v>
      </c>
      <c r="N80" s="30">
        <v>53.4</v>
      </c>
      <c r="O80" s="30">
        <v>52.3</v>
      </c>
      <c r="P80" s="30">
        <v>70.3</v>
      </c>
      <c r="Q80" s="30">
        <v>65.400000000000006</v>
      </c>
      <c r="R80" s="30">
        <v>61.5</v>
      </c>
      <c r="S80" s="30">
        <v>58.7</v>
      </c>
      <c r="T80" s="30">
        <v>56.5</v>
      </c>
      <c r="U80" s="30">
        <v>54.9</v>
      </c>
      <c r="V80" s="30">
        <v>53.6</v>
      </c>
      <c r="W80" s="30">
        <v>52.5</v>
      </c>
    </row>
    <row r="81" spans="1:23" hidden="1">
      <c r="A81" s="20">
        <v>2</v>
      </c>
      <c r="B81" s="30">
        <v>71.099999999999994</v>
      </c>
      <c r="C81" s="30">
        <v>66</v>
      </c>
      <c r="D81" s="30">
        <v>59</v>
      </c>
      <c r="E81" s="30">
        <v>56.8</v>
      </c>
      <c r="F81" s="30">
        <v>53.8</v>
      </c>
      <c r="G81" s="30">
        <v>52.8</v>
      </c>
      <c r="H81" s="30">
        <v>70.599999999999994</v>
      </c>
      <c r="I81" s="30">
        <v>65.7</v>
      </c>
      <c r="J81" s="30">
        <v>61.9</v>
      </c>
      <c r="K81" s="30">
        <v>59.1</v>
      </c>
      <c r="L81" s="30">
        <v>56.9</v>
      </c>
      <c r="M81" s="30">
        <v>55.3</v>
      </c>
      <c r="N81" s="30">
        <v>54</v>
      </c>
      <c r="O81" s="30">
        <v>52.9</v>
      </c>
      <c r="P81" s="30">
        <v>70.400000000000006</v>
      </c>
      <c r="Q81" s="30">
        <v>65.7</v>
      </c>
      <c r="R81" s="30">
        <v>62</v>
      </c>
      <c r="S81" s="30">
        <v>59.3</v>
      </c>
      <c r="T81" s="30">
        <v>57.2</v>
      </c>
      <c r="U81" s="30">
        <v>55.6</v>
      </c>
      <c r="V81" s="30">
        <v>54.3</v>
      </c>
      <c r="W81" s="30">
        <v>53.2</v>
      </c>
    </row>
    <row r="82" spans="1:23" hidden="1">
      <c r="A82" s="20">
        <v>3</v>
      </c>
      <c r="B82" s="30">
        <v>71.099999999999994</v>
      </c>
      <c r="C82" s="30">
        <v>66.2</v>
      </c>
      <c r="D82" s="30">
        <v>59.5</v>
      </c>
      <c r="E82" s="30">
        <v>57.3</v>
      </c>
      <c r="F82" s="30">
        <v>54.3</v>
      </c>
      <c r="G82" s="30">
        <v>53.3</v>
      </c>
      <c r="H82" s="30">
        <v>70.599999999999994</v>
      </c>
      <c r="I82" s="30">
        <v>66</v>
      </c>
      <c r="J82" s="30">
        <v>62.3</v>
      </c>
      <c r="K82" s="30">
        <v>59.6</v>
      </c>
      <c r="L82" s="30">
        <v>57.5</v>
      </c>
      <c r="M82" s="30">
        <v>55.9</v>
      </c>
      <c r="N82" s="30">
        <v>54.6</v>
      </c>
      <c r="O82" s="30">
        <v>53.5</v>
      </c>
      <c r="P82" s="30">
        <v>70.5</v>
      </c>
      <c r="Q82" s="30">
        <v>66</v>
      </c>
      <c r="R82" s="30">
        <v>62.5</v>
      </c>
      <c r="S82" s="30">
        <v>59.8</v>
      </c>
      <c r="T82" s="30">
        <v>57.8</v>
      </c>
      <c r="U82" s="30">
        <v>56.2</v>
      </c>
      <c r="V82" s="30">
        <v>54.9</v>
      </c>
      <c r="W82" s="30">
        <v>53.8</v>
      </c>
    </row>
    <row r="83" spans="1:23" hidden="1">
      <c r="A83" s="20">
        <v>4</v>
      </c>
      <c r="B83" s="30">
        <v>71</v>
      </c>
      <c r="C83" s="30">
        <v>66.3</v>
      </c>
      <c r="D83" s="30">
        <v>59.9</v>
      </c>
      <c r="E83" s="30">
        <v>57.8</v>
      </c>
      <c r="F83" s="30">
        <v>54.9</v>
      </c>
      <c r="G83" s="30">
        <v>53.8</v>
      </c>
      <c r="H83" s="30">
        <v>70.599999999999994</v>
      </c>
      <c r="I83" s="30">
        <v>66.2</v>
      </c>
      <c r="J83" s="30">
        <v>62.7</v>
      </c>
      <c r="K83" s="30">
        <v>60</v>
      </c>
      <c r="L83" s="30">
        <v>58</v>
      </c>
      <c r="M83" s="30">
        <v>56.4</v>
      </c>
      <c r="N83" s="30">
        <v>55.1</v>
      </c>
      <c r="O83" s="30">
        <v>54.1</v>
      </c>
      <c r="P83" s="30">
        <v>70.5</v>
      </c>
      <c r="Q83" s="30">
        <v>66.3</v>
      </c>
      <c r="R83" s="30">
        <v>62.9</v>
      </c>
      <c r="S83" s="30">
        <v>60.3</v>
      </c>
      <c r="T83" s="30">
        <v>58.3</v>
      </c>
      <c r="U83" s="30">
        <v>56.8</v>
      </c>
      <c r="V83" s="30">
        <v>55.5</v>
      </c>
      <c r="W83" s="30">
        <v>54.4</v>
      </c>
    </row>
    <row r="84" spans="1:23" hidden="1">
      <c r="A84" s="20">
        <v>5</v>
      </c>
      <c r="B84" s="30">
        <v>70.8</v>
      </c>
      <c r="C84" s="30">
        <v>66.400000000000006</v>
      </c>
      <c r="D84" s="30">
        <v>60.3</v>
      </c>
      <c r="E84" s="30">
        <v>58.2</v>
      </c>
      <c r="F84" s="30">
        <v>55.4</v>
      </c>
      <c r="G84" s="30">
        <v>54.4</v>
      </c>
      <c r="H84" s="30">
        <v>70.400000000000006</v>
      </c>
      <c r="I84" s="30">
        <v>66.3</v>
      </c>
      <c r="J84" s="30">
        <v>63</v>
      </c>
      <c r="K84" s="30">
        <v>60.4</v>
      </c>
      <c r="L84" s="30">
        <v>58.5</v>
      </c>
      <c r="M84" s="30">
        <v>56.9</v>
      </c>
      <c r="N84" s="30">
        <v>55.7</v>
      </c>
      <c r="O84" s="30">
        <v>54.7</v>
      </c>
      <c r="P84" s="30">
        <v>70.400000000000006</v>
      </c>
      <c r="Q84" s="30">
        <v>66.400000000000006</v>
      </c>
      <c r="R84" s="30">
        <v>63.2</v>
      </c>
      <c r="S84" s="30">
        <v>60.7</v>
      </c>
      <c r="T84" s="30">
        <v>58.8</v>
      </c>
      <c r="U84" s="30">
        <v>57.3</v>
      </c>
      <c r="V84" s="30">
        <v>56.1</v>
      </c>
      <c r="W84" s="30">
        <v>55</v>
      </c>
    </row>
    <row r="85" spans="1:23" hidden="1">
      <c r="A85" s="20">
        <v>6</v>
      </c>
      <c r="B85" s="30">
        <v>70.599999999999994</v>
      </c>
      <c r="C85" s="30">
        <v>66.400000000000006</v>
      </c>
      <c r="D85" s="30">
        <v>60.6</v>
      </c>
      <c r="E85" s="30">
        <v>58.7</v>
      </c>
      <c r="F85" s="30">
        <v>55.9</v>
      </c>
      <c r="G85" s="30">
        <v>55</v>
      </c>
      <c r="H85" s="30">
        <v>70.099999999999994</v>
      </c>
      <c r="I85" s="30">
        <v>66.3</v>
      </c>
      <c r="J85" s="30">
        <v>63.2</v>
      </c>
      <c r="K85" s="30">
        <v>60.8</v>
      </c>
      <c r="L85" s="30">
        <v>58.9</v>
      </c>
      <c r="M85" s="30">
        <v>57.4</v>
      </c>
      <c r="N85" s="30">
        <v>56.2</v>
      </c>
      <c r="O85" s="30">
        <v>55.2</v>
      </c>
      <c r="P85" s="30">
        <v>70</v>
      </c>
      <c r="Q85" s="30">
        <v>66.400000000000006</v>
      </c>
      <c r="R85" s="30">
        <v>63.4</v>
      </c>
      <c r="S85" s="30">
        <v>61.1</v>
      </c>
      <c r="T85" s="30">
        <v>59.3</v>
      </c>
      <c r="U85" s="30">
        <v>57.8</v>
      </c>
      <c r="V85" s="30">
        <v>56.6</v>
      </c>
      <c r="W85" s="30">
        <v>55.6</v>
      </c>
    </row>
    <row r="86" spans="1:23" hidden="1">
      <c r="A86" s="20">
        <v>7</v>
      </c>
      <c r="B86" s="31" t="s">
        <v>9</v>
      </c>
      <c r="C86" s="30">
        <v>66.3</v>
      </c>
      <c r="D86" s="30">
        <v>60.9</v>
      </c>
      <c r="E86" s="30">
        <v>59</v>
      </c>
      <c r="F86" s="30">
        <v>56.4</v>
      </c>
      <c r="G86" s="30">
        <v>55.5</v>
      </c>
      <c r="H86" s="30">
        <v>69.5</v>
      </c>
      <c r="I86" s="30">
        <v>66</v>
      </c>
      <c r="J86" s="30">
        <v>63.2</v>
      </c>
      <c r="K86" s="30">
        <v>60.9</v>
      </c>
      <c r="L86" s="30">
        <v>59.2</v>
      </c>
      <c r="M86" s="30">
        <v>57.8</v>
      </c>
      <c r="N86" s="30">
        <v>56.6</v>
      </c>
      <c r="O86" s="30">
        <v>55.7</v>
      </c>
      <c r="P86" s="30">
        <v>69.3</v>
      </c>
      <c r="Q86" s="30">
        <v>66.099999999999994</v>
      </c>
      <c r="R86" s="30">
        <v>63.4</v>
      </c>
      <c r="S86" s="30">
        <v>61.2</v>
      </c>
      <c r="T86" s="30">
        <v>59.5</v>
      </c>
      <c r="U86" s="30">
        <v>58.1</v>
      </c>
      <c r="V86" s="30">
        <v>57</v>
      </c>
      <c r="W86" s="30">
        <v>56</v>
      </c>
    </row>
    <row r="87" spans="1:23" hidden="1">
      <c r="A87" s="20">
        <v>8</v>
      </c>
      <c r="B87" s="31" t="s">
        <v>9</v>
      </c>
      <c r="C87" s="30">
        <v>66.5</v>
      </c>
      <c r="D87" s="30">
        <v>61</v>
      </c>
      <c r="E87" s="30">
        <v>59.2</v>
      </c>
      <c r="F87" s="30">
        <v>56.8</v>
      </c>
      <c r="G87" s="30">
        <v>56.1</v>
      </c>
      <c r="H87" s="31" t="s">
        <v>9</v>
      </c>
      <c r="I87" s="30">
        <v>65.400000000000006</v>
      </c>
      <c r="J87" s="30">
        <v>62.8</v>
      </c>
      <c r="K87" s="30">
        <v>60.8</v>
      </c>
      <c r="L87" s="30">
        <v>59.2</v>
      </c>
      <c r="M87" s="30">
        <v>57.9</v>
      </c>
      <c r="N87" s="30">
        <v>56.8</v>
      </c>
      <c r="O87" s="30">
        <v>56</v>
      </c>
      <c r="P87" s="31" t="s">
        <v>9</v>
      </c>
      <c r="Q87" s="30">
        <v>65.3</v>
      </c>
      <c r="R87" s="30">
        <v>62.9</v>
      </c>
      <c r="S87" s="30">
        <v>61</v>
      </c>
      <c r="T87" s="30">
        <v>59.4</v>
      </c>
      <c r="U87" s="30">
        <v>58.2</v>
      </c>
      <c r="V87" s="30">
        <v>57.1</v>
      </c>
      <c r="W87" s="30">
        <v>56.2</v>
      </c>
    </row>
    <row r="88" spans="1:23" hidden="1">
      <c r="A88" s="20">
        <v>9</v>
      </c>
      <c r="B88" s="31" t="s">
        <v>9</v>
      </c>
      <c r="C88" s="31" t="s">
        <v>9</v>
      </c>
      <c r="D88" s="30">
        <v>61.1</v>
      </c>
      <c r="E88" s="30">
        <v>59.3</v>
      </c>
      <c r="F88" s="30">
        <v>57.1</v>
      </c>
      <c r="G88" s="30">
        <v>56.5</v>
      </c>
      <c r="H88" s="31" t="s">
        <v>9</v>
      </c>
      <c r="I88" s="31" t="s">
        <v>9</v>
      </c>
      <c r="J88" s="30">
        <v>62.1</v>
      </c>
      <c r="K88" s="30">
        <v>60.2</v>
      </c>
      <c r="L88" s="30">
        <v>58.7</v>
      </c>
      <c r="M88" s="30">
        <v>57.6</v>
      </c>
      <c r="N88" s="30">
        <v>56.7</v>
      </c>
      <c r="O88" s="30">
        <v>56</v>
      </c>
      <c r="P88" s="31" t="s">
        <v>9</v>
      </c>
      <c r="Q88" s="30">
        <v>64</v>
      </c>
      <c r="R88" s="30">
        <v>61.8</v>
      </c>
      <c r="S88" s="30">
        <v>60.2</v>
      </c>
      <c r="T88" s="30">
        <v>58.8</v>
      </c>
      <c r="U88" s="30">
        <v>57.7</v>
      </c>
      <c r="V88" s="30">
        <v>56.7</v>
      </c>
      <c r="W88" s="30">
        <v>56</v>
      </c>
    </row>
    <row r="89" spans="1:23" hidden="1">
      <c r="A89" s="21" t="s">
        <v>13</v>
      </c>
      <c r="B89" s="92" t="s">
        <v>5</v>
      </c>
      <c r="C89" s="92"/>
      <c r="D89" s="92"/>
      <c r="E89" s="92"/>
      <c r="F89" s="92"/>
      <c r="G89" s="92"/>
      <c r="H89" s="92" t="s">
        <v>5</v>
      </c>
      <c r="I89" s="92"/>
      <c r="J89" s="92"/>
      <c r="K89" s="92"/>
      <c r="L89" s="92"/>
      <c r="M89" s="92"/>
      <c r="N89" s="92"/>
      <c r="O89" s="92"/>
      <c r="P89" s="92" t="s">
        <v>5</v>
      </c>
      <c r="Q89" s="92"/>
      <c r="R89" s="92"/>
      <c r="S89" s="92"/>
      <c r="T89" s="92"/>
      <c r="U89" s="92"/>
      <c r="V89" s="92"/>
      <c r="W89" s="92"/>
    </row>
    <row r="90" spans="1:23" hidden="1">
      <c r="A90" s="20">
        <v>1</v>
      </c>
      <c r="B90" s="27">
        <v>0.2</v>
      </c>
      <c r="C90" s="23">
        <v>0.27</v>
      </c>
      <c r="D90" s="23">
        <v>0.42</v>
      </c>
      <c r="E90" s="23">
        <v>0.48</v>
      </c>
      <c r="F90" s="23">
        <v>0.61</v>
      </c>
      <c r="G90" s="23">
        <v>0.66</v>
      </c>
      <c r="H90" s="23">
        <v>0.21</v>
      </c>
      <c r="I90" s="23">
        <v>0.28000000000000003</v>
      </c>
      <c r="J90" s="23">
        <v>0.35</v>
      </c>
      <c r="K90" s="23">
        <v>0.42</v>
      </c>
      <c r="L90" s="23">
        <v>0.49</v>
      </c>
      <c r="M90" s="23">
        <v>0.55000000000000004</v>
      </c>
      <c r="N90" s="23">
        <v>0.61</v>
      </c>
      <c r="O90" s="23">
        <v>0.67</v>
      </c>
      <c r="P90" s="23">
        <v>0.21</v>
      </c>
      <c r="Q90" s="23">
        <v>0.28999999999999998</v>
      </c>
      <c r="R90" s="23">
        <v>0.36</v>
      </c>
      <c r="S90" s="23">
        <v>0.42</v>
      </c>
      <c r="T90" s="23">
        <v>0.49</v>
      </c>
      <c r="U90" s="23">
        <v>0.55000000000000004</v>
      </c>
      <c r="V90" s="23">
        <v>0.61</v>
      </c>
      <c r="W90" s="23">
        <v>0.67</v>
      </c>
    </row>
    <row r="91" spans="1:23" hidden="1">
      <c r="A91" s="20">
        <v>2</v>
      </c>
      <c r="B91" s="23">
        <v>0.19</v>
      </c>
      <c r="C91" s="23">
        <v>0.27</v>
      </c>
      <c r="D91" s="23">
        <v>0.41</v>
      </c>
      <c r="E91" s="23">
        <v>0.47</v>
      </c>
      <c r="F91" s="23">
        <v>0.59</v>
      </c>
      <c r="G91" s="23">
        <v>0.64</v>
      </c>
      <c r="H91" s="23">
        <v>0.2</v>
      </c>
      <c r="I91" s="23">
        <v>0.27</v>
      </c>
      <c r="J91" s="23">
        <v>0.34</v>
      </c>
      <c r="K91" s="23">
        <v>0.41</v>
      </c>
      <c r="L91" s="23">
        <v>0.47</v>
      </c>
      <c r="M91" s="23">
        <v>0.53</v>
      </c>
      <c r="N91" s="23">
        <v>0.59</v>
      </c>
      <c r="O91" s="23">
        <v>0.65</v>
      </c>
      <c r="P91" s="23">
        <v>0.21</v>
      </c>
      <c r="Q91" s="23">
        <v>0.28000000000000003</v>
      </c>
      <c r="R91" s="23">
        <v>0.35</v>
      </c>
      <c r="S91" s="23">
        <v>0.41</v>
      </c>
      <c r="T91" s="23">
        <v>0.48</v>
      </c>
      <c r="U91" s="23">
        <v>0.53</v>
      </c>
      <c r="V91" s="23">
        <v>0.59</v>
      </c>
      <c r="W91" s="23">
        <v>0.65</v>
      </c>
    </row>
    <row r="92" spans="1:23" hidden="1">
      <c r="A92" s="20">
        <v>3</v>
      </c>
      <c r="B92" s="23">
        <v>0.19</v>
      </c>
      <c r="C92" s="23">
        <v>0.26</v>
      </c>
      <c r="D92" s="23">
        <v>0.39</v>
      </c>
      <c r="E92" s="23">
        <v>0.46</v>
      </c>
      <c r="F92" s="23">
        <v>0.56999999999999995</v>
      </c>
      <c r="G92" s="23">
        <v>0.62</v>
      </c>
      <c r="H92" s="23">
        <v>0.2</v>
      </c>
      <c r="I92" s="23">
        <v>0.27</v>
      </c>
      <c r="J92" s="23">
        <v>0.33</v>
      </c>
      <c r="K92" s="23">
        <v>0.4</v>
      </c>
      <c r="L92" s="23">
        <v>0.46</v>
      </c>
      <c r="M92" s="23">
        <v>0.52</v>
      </c>
      <c r="N92" s="23">
        <v>0.56999999999999995</v>
      </c>
      <c r="O92" s="23">
        <v>0.62</v>
      </c>
      <c r="P92" s="23">
        <v>0.21</v>
      </c>
      <c r="Q92" s="23">
        <v>0.27</v>
      </c>
      <c r="R92" s="23">
        <v>0.34</v>
      </c>
      <c r="S92" s="23">
        <v>0.4</v>
      </c>
      <c r="T92" s="23">
        <v>0.46</v>
      </c>
      <c r="U92" s="23">
        <v>0.52</v>
      </c>
      <c r="V92" s="23">
        <v>0.56999999999999995</v>
      </c>
      <c r="W92" s="23">
        <v>0.62</v>
      </c>
    </row>
    <row r="93" spans="1:23" hidden="1">
      <c r="A93" s="20">
        <v>4</v>
      </c>
      <c r="B93" s="23">
        <v>0.19</v>
      </c>
      <c r="C93" s="23">
        <v>0.25</v>
      </c>
      <c r="D93" s="23">
        <v>0.38</v>
      </c>
      <c r="E93" s="23">
        <v>0.44</v>
      </c>
      <c r="F93" s="23">
        <v>0.55000000000000004</v>
      </c>
      <c r="G93" s="23">
        <v>0.6</v>
      </c>
      <c r="H93" s="23">
        <v>0.2</v>
      </c>
      <c r="I93" s="23">
        <v>0.26</v>
      </c>
      <c r="J93" s="23">
        <v>0.32</v>
      </c>
      <c r="K93" s="23">
        <v>0.39</v>
      </c>
      <c r="L93" s="23">
        <v>0.44</v>
      </c>
      <c r="M93" s="23">
        <v>0.5</v>
      </c>
      <c r="N93" s="23">
        <v>0.55000000000000004</v>
      </c>
      <c r="O93" s="23">
        <v>0.6</v>
      </c>
      <c r="P93" s="23">
        <v>0.2</v>
      </c>
      <c r="Q93" s="23">
        <v>0.27</v>
      </c>
      <c r="R93" s="23">
        <v>0.33</v>
      </c>
      <c r="S93" s="23">
        <v>0.39</v>
      </c>
      <c r="T93" s="23">
        <v>0.45</v>
      </c>
      <c r="U93" s="23">
        <v>0.5</v>
      </c>
      <c r="V93" s="23">
        <v>0.55000000000000004</v>
      </c>
      <c r="W93" s="23">
        <v>0.6</v>
      </c>
    </row>
    <row r="94" spans="1:23" hidden="1">
      <c r="A94" s="20">
        <v>5</v>
      </c>
      <c r="B94" s="23">
        <v>0.18</v>
      </c>
      <c r="C94" s="23">
        <v>0.24</v>
      </c>
      <c r="D94" s="23">
        <v>0.36</v>
      </c>
      <c r="E94" s="23">
        <v>0.42</v>
      </c>
      <c r="F94" s="23">
        <v>0.53</v>
      </c>
      <c r="G94" s="23">
        <v>0.56999999999999995</v>
      </c>
      <c r="H94" s="23">
        <v>0.19</v>
      </c>
      <c r="I94" s="23">
        <v>0.25</v>
      </c>
      <c r="J94" s="23">
        <v>0.31</v>
      </c>
      <c r="K94" s="23">
        <v>0.374</v>
      </c>
      <c r="L94" s="23">
        <v>0.43</v>
      </c>
      <c r="M94" s="23">
        <v>0.48</v>
      </c>
      <c r="N94" s="23">
        <v>0.53</v>
      </c>
      <c r="O94" s="23">
        <v>0.57999999999999996</v>
      </c>
      <c r="P94" s="23">
        <v>0.2</v>
      </c>
      <c r="Q94" s="23">
        <v>0.26</v>
      </c>
      <c r="R94" s="23">
        <v>0.32</v>
      </c>
      <c r="S94" s="23">
        <v>0.37</v>
      </c>
      <c r="T94" s="23">
        <v>0.43</v>
      </c>
      <c r="U94" s="23">
        <v>0.48</v>
      </c>
      <c r="V94" s="23">
        <v>0.53</v>
      </c>
      <c r="W94" s="23">
        <v>0.57999999999999996</v>
      </c>
    </row>
    <row r="95" spans="1:23" hidden="1">
      <c r="A95" s="20">
        <v>6</v>
      </c>
      <c r="B95" s="23">
        <v>0.16</v>
      </c>
      <c r="C95" s="23">
        <v>0.22</v>
      </c>
      <c r="D95" s="23">
        <v>0.34</v>
      </c>
      <c r="E95" s="23">
        <v>0.4</v>
      </c>
      <c r="F95" s="23">
        <v>0.5</v>
      </c>
      <c r="G95" s="23">
        <v>0.54</v>
      </c>
      <c r="H95" s="23">
        <v>0.18</v>
      </c>
      <c r="I95" s="23">
        <v>0.24</v>
      </c>
      <c r="J95" s="23">
        <v>0.28999999999999998</v>
      </c>
      <c r="K95" s="23">
        <v>0.35</v>
      </c>
      <c r="L95" s="23">
        <v>0.4</v>
      </c>
      <c r="M95" s="23">
        <v>0.46</v>
      </c>
      <c r="N95" s="23">
        <v>0.5</v>
      </c>
      <c r="O95" s="23">
        <v>0.55000000000000004</v>
      </c>
      <c r="P95" s="23">
        <v>0.19</v>
      </c>
      <c r="Q95" s="23">
        <v>0.24</v>
      </c>
      <c r="R95" s="23">
        <v>0.3</v>
      </c>
      <c r="S95" s="23">
        <v>0.36</v>
      </c>
      <c r="T95" s="23">
        <v>0.41</v>
      </c>
      <c r="U95" s="23">
        <v>0.46</v>
      </c>
      <c r="V95" s="23">
        <v>0.51</v>
      </c>
      <c r="W95" s="23">
        <v>0.55000000000000004</v>
      </c>
    </row>
    <row r="96" spans="1:23" hidden="1">
      <c r="A96" s="20">
        <v>7</v>
      </c>
      <c r="B96" s="28" t="s">
        <v>9</v>
      </c>
      <c r="C96" s="23">
        <v>0.33</v>
      </c>
      <c r="D96" s="23">
        <v>0.45</v>
      </c>
      <c r="E96" s="23">
        <v>0.5</v>
      </c>
      <c r="F96" s="23">
        <v>0.61</v>
      </c>
      <c r="G96" s="23">
        <v>0.66</v>
      </c>
      <c r="H96" s="23">
        <v>0.27</v>
      </c>
      <c r="I96" s="23">
        <v>0.33</v>
      </c>
      <c r="J96" s="23">
        <v>0.38</v>
      </c>
      <c r="K96" s="23">
        <v>0.44</v>
      </c>
      <c r="L96" s="23">
        <v>0.49</v>
      </c>
      <c r="M96" s="23">
        <v>0.55000000000000004</v>
      </c>
      <c r="N96" s="23">
        <v>0.6</v>
      </c>
      <c r="O96" s="23">
        <v>0.65</v>
      </c>
      <c r="P96" s="23">
        <v>0.27</v>
      </c>
      <c r="Q96" s="23">
        <v>0.32</v>
      </c>
      <c r="R96" s="23">
        <v>0.38</v>
      </c>
      <c r="S96" s="23">
        <v>0.43</v>
      </c>
      <c r="T96" s="23">
        <v>0.48</v>
      </c>
      <c r="U96" s="23">
        <v>0.54</v>
      </c>
      <c r="V96" s="23">
        <v>0.59</v>
      </c>
      <c r="W96" s="23">
        <v>0.64</v>
      </c>
    </row>
    <row r="97" spans="1:23" hidden="1">
      <c r="A97" s="20">
        <v>8</v>
      </c>
      <c r="B97" s="28" t="s">
        <v>9</v>
      </c>
      <c r="C97" s="23">
        <v>0.28000000000000003</v>
      </c>
      <c r="D97" s="23">
        <v>0.39</v>
      </c>
      <c r="E97" s="23">
        <v>0.45</v>
      </c>
      <c r="F97" s="23">
        <v>0.55000000000000004</v>
      </c>
      <c r="G97" s="23">
        <v>0.59</v>
      </c>
      <c r="H97" s="28" t="s">
        <v>9</v>
      </c>
      <c r="I97" s="23">
        <v>0.28999999999999998</v>
      </c>
      <c r="J97" s="23">
        <v>0.34</v>
      </c>
      <c r="K97" s="23">
        <v>0.4</v>
      </c>
      <c r="L97" s="23">
        <v>0.41499999999999998</v>
      </c>
      <c r="M97" s="23">
        <v>0.5</v>
      </c>
      <c r="N97" s="23">
        <v>0.55000000000000004</v>
      </c>
      <c r="O97" s="23">
        <v>0.59</v>
      </c>
      <c r="P97" s="28" t="s">
        <v>9</v>
      </c>
      <c r="Q97" s="23">
        <v>0.28999999999999998</v>
      </c>
      <c r="R97" s="23">
        <v>0.35</v>
      </c>
      <c r="S97" s="23">
        <v>0.4</v>
      </c>
      <c r="T97" s="23">
        <v>0.45</v>
      </c>
      <c r="U97" s="23">
        <v>0.5</v>
      </c>
      <c r="V97" s="23">
        <v>0.54</v>
      </c>
      <c r="W97" s="23">
        <v>0.59</v>
      </c>
    </row>
    <row r="98" spans="1:23" hidden="1">
      <c r="A98" s="20">
        <v>9</v>
      </c>
      <c r="B98" s="28" t="s">
        <v>9</v>
      </c>
      <c r="C98" s="28" t="s">
        <v>9</v>
      </c>
      <c r="D98" s="23">
        <v>0.32</v>
      </c>
      <c r="E98" s="23">
        <v>0.37</v>
      </c>
      <c r="F98" s="23">
        <v>0.46</v>
      </c>
      <c r="G98" s="23">
        <v>0.49</v>
      </c>
      <c r="H98" s="28" t="s">
        <v>9</v>
      </c>
      <c r="I98" s="28" t="s">
        <v>9</v>
      </c>
      <c r="J98" s="23">
        <v>0.28999999999999998</v>
      </c>
      <c r="K98" s="23">
        <v>0.34</v>
      </c>
      <c r="L98" s="23">
        <v>0.39</v>
      </c>
      <c r="M98" s="23">
        <v>0.44</v>
      </c>
      <c r="N98" s="23">
        <v>0.48</v>
      </c>
      <c r="O98" s="23">
        <v>0.52</v>
      </c>
      <c r="P98" s="28" t="s">
        <v>9</v>
      </c>
      <c r="Q98" s="23">
        <v>0.25</v>
      </c>
      <c r="R98" s="23">
        <v>0.3</v>
      </c>
      <c r="S98" s="23">
        <v>0.35</v>
      </c>
      <c r="T98" s="23">
        <v>0.4</v>
      </c>
      <c r="U98" s="23">
        <v>0.45</v>
      </c>
      <c r="V98" s="23">
        <v>0.49</v>
      </c>
      <c r="W98" s="23">
        <v>0.53</v>
      </c>
    </row>
    <row r="99" spans="1:23" hidden="1">
      <c r="A99" s="21" t="s">
        <v>13</v>
      </c>
      <c r="B99" s="92" t="s">
        <v>6</v>
      </c>
      <c r="C99" s="92"/>
      <c r="D99" s="92"/>
      <c r="E99" s="92"/>
      <c r="F99" s="92"/>
      <c r="G99" s="92"/>
      <c r="H99" s="92" t="s">
        <v>6</v>
      </c>
      <c r="I99" s="92"/>
      <c r="J99" s="92"/>
      <c r="K99" s="92"/>
      <c r="L99" s="92"/>
      <c r="M99" s="92"/>
      <c r="N99" s="92"/>
      <c r="O99" s="92"/>
      <c r="P99" s="92" t="s">
        <v>6</v>
      </c>
      <c r="Q99" s="92"/>
      <c r="R99" s="92"/>
      <c r="S99" s="92"/>
      <c r="T99" s="92"/>
      <c r="U99" s="92"/>
      <c r="V99" s="92"/>
      <c r="W99" s="92"/>
    </row>
    <row r="100" spans="1:23" hidden="1">
      <c r="A100" s="20">
        <v>1</v>
      </c>
      <c r="B100" s="27">
        <v>0.13</v>
      </c>
      <c r="C100" s="23">
        <v>0.16</v>
      </c>
      <c r="D100" s="23">
        <v>0.22</v>
      </c>
      <c r="E100" s="23">
        <v>0.24</v>
      </c>
      <c r="F100" s="23">
        <v>0.3</v>
      </c>
      <c r="G100" s="23">
        <v>0.32</v>
      </c>
      <c r="H100" s="23">
        <v>0.13</v>
      </c>
      <c r="I100" s="23">
        <v>0.16</v>
      </c>
      <c r="J100" s="23">
        <v>0.19</v>
      </c>
      <c r="K100" s="23">
        <v>0.22</v>
      </c>
      <c r="L100" s="23">
        <v>0.25</v>
      </c>
      <c r="M100" s="23">
        <v>0.27</v>
      </c>
      <c r="N100" s="23">
        <v>0.3</v>
      </c>
      <c r="O100" s="23">
        <v>0.33</v>
      </c>
      <c r="P100" s="23">
        <v>0.14000000000000001</v>
      </c>
      <c r="Q100" s="23">
        <v>0.16</v>
      </c>
      <c r="R100" s="23">
        <v>0.19</v>
      </c>
      <c r="S100" s="23">
        <v>0.22</v>
      </c>
      <c r="T100" s="23">
        <v>0.25</v>
      </c>
      <c r="U100" s="23">
        <v>0.27</v>
      </c>
      <c r="V100" s="23">
        <v>0.3</v>
      </c>
      <c r="W100" s="23">
        <v>0.33</v>
      </c>
    </row>
    <row r="101" spans="1:23" hidden="1">
      <c r="A101" s="20">
        <v>2</v>
      </c>
      <c r="B101" s="23">
        <v>0.13</v>
      </c>
      <c r="C101" s="23">
        <v>0.16</v>
      </c>
      <c r="D101" s="23">
        <v>0.21</v>
      </c>
      <c r="E101" s="23">
        <v>0.24</v>
      </c>
      <c r="F101" s="23">
        <v>0.29599999999999999</v>
      </c>
      <c r="G101" s="23">
        <v>0.32</v>
      </c>
      <c r="H101" s="23">
        <v>0.13</v>
      </c>
      <c r="I101" s="23">
        <v>0.16</v>
      </c>
      <c r="J101" s="23">
        <v>0.19</v>
      </c>
      <c r="K101" s="23">
        <v>0.21</v>
      </c>
      <c r="L101" s="23">
        <v>0.24</v>
      </c>
      <c r="M101" s="23">
        <v>0.27</v>
      </c>
      <c r="N101" s="23">
        <v>0.28999999999999998</v>
      </c>
      <c r="O101" s="23">
        <v>0.32</v>
      </c>
      <c r="P101" s="23">
        <v>0.13</v>
      </c>
      <c r="Q101" s="23">
        <v>0.16</v>
      </c>
      <c r="R101" s="23">
        <v>0.19</v>
      </c>
      <c r="S101" s="23">
        <v>0.21</v>
      </c>
      <c r="T101" s="23">
        <v>0.24</v>
      </c>
      <c r="U101" s="23">
        <v>0.27</v>
      </c>
      <c r="V101" s="23">
        <v>0.28999999999999998</v>
      </c>
      <c r="W101" s="23">
        <v>0.32</v>
      </c>
    </row>
    <row r="102" spans="1:23" hidden="1">
      <c r="A102" s="20">
        <v>3</v>
      </c>
      <c r="B102" s="23">
        <v>0.13</v>
      </c>
      <c r="C102" s="23">
        <v>0.15</v>
      </c>
      <c r="D102" s="23">
        <v>0.21</v>
      </c>
      <c r="E102" s="23">
        <v>0.23</v>
      </c>
      <c r="F102" s="23">
        <v>0.28000000000000003</v>
      </c>
      <c r="G102" s="23">
        <v>0.31</v>
      </c>
      <c r="H102" s="23">
        <v>0.13</v>
      </c>
      <c r="I102" s="23">
        <v>0.16</v>
      </c>
      <c r="J102" s="23">
        <v>0.18</v>
      </c>
      <c r="K102" s="23">
        <v>0.21</v>
      </c>
      <c r="L102" s="23">
        <v>0.23</v>
      </c>
      <c r="M102" s="23">
        <v>0.26</v>
      </c>
      <c r="N102" s="23">
        <v>0.28000000000000003</v>
      </c>
      <c r="O102" s="23">
        <v>0.31</v>
      </c>
      <c r="P102" s="23">
        <v>0.13</v>
      </c>
      <c r="Q102" s="23">
        <v>0.16</v>
      </c>
      <c r="R102" s="23">
        <v>0.18</v>
      </c>
      <c r="S102" s="23">
        <v>0.21</v>
      </c>
      <c r="T102" s="23">
        <v>0.23</v>
      </c>
      <c r="U102" s="23">
        <v>0.26</v>
      </c>
      <c r="V102" s="23">
        <v>0.28000000000000003</v>
      </c>
      <c r="W102" s="23">
        <v>0.31</v>
      </c>
    </row>
    <row r="103" spans="1:23" hidden="1">
      <c r="A103" s="20">
        <v>4</v>
      </c>
      <c r="B103" s="23">
        <v>0.12</v>
      </c>
      <c r="C103" s="23">
        <v>0.15</v>
      </c>
      <c r="D103" s="23">
        <v>0.2</v>
      </c>
      <c r="E103" s="23">
        <v>0.23</v>
      </c>
      <c r="F103" s="23">
        <v>0.28000000000000003</v>
      </c>
      <c r="G103" s="23">
        <v>0.3</v>
      </c>
      <c r="H103" s="23">
        <v>0.13</v>
      </c>
      <c r="I103" s="23">
        <v>0.15</v>
      </c>
      <c r="J103" s="23">
        <v>0.18</v>
      </c>
      <c r="K103" s="23">
        <v>0.2</v>
      </c>
      <c r="L103" s="23">
        <v>0.23</v>
      </c>
      <c r="M103" s="23">
        <v>0.25</v>
      </c>
      <c r="N103" s="23">
        <v>0.28000000000000003</v>
      </c>
      <c r="O103" s="23">
        <v>0.3</v>
      </c>
      <c r="P103" s="23">
        <v>0.13</v>
      </c>
      <c r="Q103" s="23">
        <v>0.16</v>
      </c>
      <c r="R103" s="23">
        <v>0.18</v>
      </c>
      <c r="S103" s="23">
        <v>0.2</v>
      </c>
      <c r="T103" s="23">
        <v>0.23</v>
      </c>
      <c r="U103" s="23">
        <v>0.25</v>
      </c>
      <c r="V103" s="23">
        <v>0.28000000000000003</v>
      </c>
      <c r="W103" s="23">
        <v>0.3</v>
      </c>
    </row>
    <row r="104" spans="1:23" hidden="1">
      <c r="A104" s="20">
        <v>5</v>
      </c>
      <c r="B104" s="23">
        <v>0.12</v>
      </c>
      <c r="C104" s="23">
        <v>0.14000000000000001</v>
      </c>
      <c r="D104" s="23">
        <v>0.19</v>
      </c>
      <c r="E104" s="23">
        <v>0.22</v>
      </c>
      <c r="F104" s="23">
        <v>0.27</v>
      </c>
      <c r="G104" s="23">
        <v>0.28999999999999998</v>
      </c>
      <c r="H104" s="23">
        <v>0.12</v>
      </c>
      <c r="I104" s="23">
        <v>0.15</v>
      </c>
      <c r="J104" s="23">
        <v>0.17</v>
      </c>
      <c r="K104" s="23">
        <v>0.2</v>
      </c>
      <c r="L104" s="23">
        <v>0.22</v>
      </c>
      <c r="M104" s="23">
        <v>0.24</v>
      </c>
      <c r="N104" s="23">
        <v>0.27</v>
      </c>
      <c r="O104" s="23">
        <v>0.28999999999999998</v>
      </c>
      <c r="P104" s="23">
        <v>0.13</v>
      </c>
      <c r="Q104" s="23">
        <v>0.15</v>
      </c>
      <c r="R104" s="23">
        <v>0.17</v>
      </c>
      <c r="S104" s="23">
        <v>0.2</v>
      </c>
      <c r="T104" s="23">
        <v>0.22</v>
      </c>
      <c r="U104" s="23">
        <v>0.24</v>
      </c>
      <c r="V104" s="23">
        <v>0.27</v>
      </c>
      <c r="W104" s="23">
        <v>0.28999999999999998</v>
      </c>
    </row>
    <row r="105" spans="1:23" hidden="1">
      <c r="A105" s="20">
        <v>6</v>
      </c>
      <c r="B105" s="23">
        <v>0.11</v>
      </c>
      <c r="C105" s="23">
        <v>0.14000000000000001</v>
      </c>
      <c r="D105" s="23">
        <v>0.18</v>
      </c>
      <c r="E105" s="23">
        <v>0.21</v>
      </c>
      <c r="F105" s="23">
        <v>0.25</v>
      </c>
      <c r="G105" s="23">
        <v>0.28000000000000003</v>
      </c>
      <c r="H105" s="23">
        <v>0.12</v>
      </c>
      <c r="I105" s="23">
        <v>0.14000000000000001</v>
      </c>
      <c r="J105" s="23">
        <v>0.17</v>
      </c>
      <c r="K105" s="23">
        <v>0.19</v>
      </c>
      <c r="L105" s="23">
        <v>0.21</v>
      </c>
      <c r="M105" s="23">
        <v>0.23</v>
      </c>
      <c r="N105" s="23">
        <v>0.26</v>
      </c>
      <c r="O105" s="23">
        <v>0.28000000000000003</v>
      </c>
      <c r="P105" s="23">
        <v>0.12</v>
      </c>
      <c r="Q105" s="23">
        <v>0.15</v>
      </c>
      <c r="R105" s="23">
        <v>0.17</v>
      </c>
      <c r="S105" s="23">
        <v>0.19</v>
      </c>
      <c r="T105" s="23">
        <v>0.21</v>
      </c>
      <c r="U105" s="23">
        <v>0.24</v>
      </c>
      <c r="V105" s="23">
        <v>0.26</v>
      </c>
      <c r="W105" s="23">
        <v>0.28000000000000003</v>
      </c>
    </row>
    <row r="106" spans="1:23" hidden="1">
      <c r="A106" s="20">
        <v>7</v>
      </c>
      <c r="B106" s="28" t="s">
        <v>9</v>
      </c>
      <c r="C106" s="23">
        <v>0.18</v>
      </c>
      <c r="D106" s="23">
        <v>0.23</v>
      </c>
      <c r="E106" s="23">
        <v>0.25</v>
      </c>
      <c r="F106" s="23">
        <v>0.3</v>
      </c>
      <c r="G106" s="23">
        <v>0.32</v>
      </c>
      <c r="H106" s="23">
        <v>0.16</v>
      </c>
      <c r="I106" s="23">
        <v>0.185</v>
      </c>
      <c r="J106" s="23">
        <v>0.2</v>
      </c>
      <c r="K106" s="23">
        <v>0.22</v>
      </c>
      <c r="L106" s="23">
        <v>0.25</v>
      </c>
      <c r="M106" s="23">
        <v>0.27</v>
      </c>
      <c r="N106" s="23">
        <v>0.28999999999999998</v>
      </c>
      <c r="O106" s="23">
        <v>0.32</v>
      </c>
      <c r="P106" s="23">
        <v>0.16</v>
      </c>
      <c r="Q106" s="23">
        <v>0.18</v>
      </c>
      <c r="R106" s="23">
        <v>0.2</v>
      </c>
      <c r="S106" s="23">
        <v>0.22</v>
      </c>
      <c r="T106" s="23">
        <v>0.24</v>
      </c>
      <c r="U106" s="23">
        <v>0.27400000000000002</v>
      </c>
      <c r="V106" s="23">
        <v>0.28999999999999998</v>
      </c>
      <c r="W106" s="23">
        <v>0.31</v>
      </c>
    </row>
    <row r="107" spans="1:23" hidden="1">
      <c r="A107" s="20">
        <v>8</v>
      </c>
      <c r="B107" s="28" t="s">
        <v>9</v>
      </c>
      <c r="C107" s="23">
        <v>0.16</v>
      </c>
      <c r="D107" s="23">
        <v>0.21</v>
      </c>
      <c r="E107" s="23">
        <v>0.23</v>
      </c>
      <c r="F107" s="23">
        <v>0.27</v>
      </c>
      <c r="G107" s="23">
        <v>0.3</v>
      </c>
      <c r="H107" s="28" t="s">
        <v>9</v>
      </c>
      <c r="I107" s="23">
        <v>0.16</v>
      </c>
      <c r="J107" s="23">
        <v>0.19</v>
      </c>
      <c r="K107" s="23">
        <v>0.21</v>
      </c>
      <c r="L107" s="23">
        <v>0.23</v>
      </c>
      <c r="M107" s="23">
        <v>0.25</v>
      </c>
      <c r="N107" s="23">
        <v>0.27</v>
      </c>
      <c r="O107" s="23">
        <v>0.3</v>
      </c>
      <c r="P107" s="28" t="s">
        <v>9</v>
      </c>
      <c r="Q107" s="23">
        <v>0.17</v>
      </c>
      <c r="R107" s="23">
        <v>0.19</v>
      </c>
      <c r="S107" s="23">
        <v>0.21</v>
      </c>
      <c r="T107" s="23">
        <v>0.23</v>
      </c>
      <c r="U107" s="23">
        <v>0.25</v>
      </c>
      <c r="V107" s="23">
        <v>0.27</v>
      </c>
      <c r="W107" s="23">
        <v>0.3</v>
      </c>
    </row>
    <row r="108" spans="1:23" hidden="1">
      <c r="A108" s="20">
        <v>9</v>
      </c>
      <c r="B108" s="28" t="s">
        <v>9</v>
      </c>
      <c r="C108" s="28" t="s">
        <v>9</v>
      </c>
      <c r="D108" s="23">
        <v>0.18</v>
      </c>
      <c r="E108" s="23">
        <v>0.2</v>
      </c>
      <c r="F108" s="23">
        <v>0.24</v>
      </c>
      <c r="G108" s="23">
        <v>0.26</v>
      </c>
      <c r="H108" s="28" t="s">
        <v>9</v>
      </c>
      <c r="I108" s="28" t="s">
        <v>9</v>
      </c>
      <c r="J108" s="23">
        <v>0.16</v>
      </c>
      <c r="K108" s="23">
        <v>0.19</v>
      </c>
      <c r="L108" s="23">
        <v>0.21</v>
      </c>
      <c r="M108" s="23">
        <v>0.23</v>
      </c>
      <c r="N108" s="23">
        <v>0.25</v>
      </c>
      <c r="O108" s="23">
        <v>0.27</v>
      </c>
      <c r="P108" s="28" t="s">
        <v>9</v>
      </c>
      <c r="Q108" s="23">
        <v>0.15</v>
      </c>
      <c r="R108" s="23">
        <v>0.17</v>
      </c>
      <c r="S108" s="23">
        <v>0.19</v>
      </c>
      <c r="T108" s="23">
        <v>0.21</v>
      </c>
      <c r="U108" s="23">
        <v>0.23</v>
      </c>
      <c r="V108" s="23">
        <v>0.25</v>
      </c>
      <c r="W108" s="23">
        <v>0.27</v>
      </c>
    </row>
    <row r="109" spans="1:23" hidden="1"/>
    <row r="110" spans="1:23" ht="19" hidden="1">
      <c r="A110" s="99" t="s">
        <v>23</v>
      </c>
      <c r="B110" s="99"/>
      <c r="C110" s="99"/>
      <c r="D110" s="99"/>
      <c r="E110" s="99"/>
      <c r="F110" s="99"/>
      <c r="G110" s="99"/>
      <c r="H110" s="99"/>
      <c r="I110" s="99"/>
      <c r="J110" s="99"/>
      <c r="K110" s="99"/>
    </row>
    <row r="111" spans="1:23" hidden="1">
      <c r="A111" s="18"/>
      <c r="B111" s="92" t="s">
        <v>33</v>
      </c>
      <c r="C111" s="92"/>
      <c r="D111" s="92"/>
      <c r="E111" s="92" t="s">
        <v>34</v>
      </c>
      <c r="F111" s="92"/>
      <c r="G111" s="92"/>
      <c r="H111" s="92" t="s">
        <v>35</v>
      </c>
      <c r="I111" s="92"/>
      <c r="J111" s="92"/>
      <c r="K111" s="92"/>
    </row>
    <row r="112" spans="1:23" hidden="1">
      <c r="A112" s="100" t="s">
        <v>13</v>
      </c>
      <c r="B112" s="101" t="s">
        <v>18</v>
      </c>
      <c r="C112" s="101"/>
      <c r="D112" s="101"/>
      <c r="E112" s="101" t="s">
        <v>18</v>
      </c>
      <c r="F112" s="101"/>
      <c r="G112" s="101"/>
      <c r="H112" s="101" t="s">
        <v>18</v>
      </c>
      <c r="I112" s="101"/>
      <c r="J112" s="101"/>
      <c r="K112" s="101"/>
    </row>
    <row r="113" spans="1:11" hidden="1">
      <c r="A113" s="100"/>
      <c r="B113" s="33" t="s">
        <v>19</v>
      </c>
      <c r="C113" s="33" t="s">
        <v>24</v>
      </c>
      <c r="D113" s="33" t="s">
        <v>17</v>
      </c>
      <c r="E113" s="33" t="s">
        <v>19</v>
      </c>
      <c r="F113" s="33" t="s">
        <v>20</v>
      </c>
      <c r="G113" s="33" t="s">
        <v>17</v>
      </c>
      <c r="H113" s="33" t="s">
        <v>19</v>
      </c>
      <c r="I113" s="33" t="s">
        <v>24</v>
      </c>
      <c r="J113" s="33" t="s">
        <v>20</v>
      </c>
      <c r="K113" s="33" t="s">
        <v>17</v>
      </c>
    </row>
    <row r="114" spans="1:11" hidden="1">
      <c r="A114" s="33">
        <v>1</v>
      </c>
      <c r="B114" s="30">
        <v>5.7</v>
      </c>
      <c r="C114" s="30">
        <v>1.8</v>
      </c>
      <c r="D114" s="30">
        <v>7.6</v>
      </c>
      <c r="E114" s="30">
        <v>6.5</v>
      </c>
      <c r="F114" s="30">
        <v>0</v>
      </c>
      <c r="G114" s="30">
        <v>8.8000000000000007</v>
      </c>
      <c r="H114" s="30">
        <v>7.3</v>
      </c>
      <c r="I114" s="30">
        <v>2.7</v>
      </c>
      <c r="J114" s="30">
        <v>0</v>
      </c>
      <c r="K114" s="30">
        <v>10</v>
      </c>
    </row>
    <row r="115" spans="1:11" hidden="1">
      <c r="A115" s="33">
        <v>2</v>
      </c>
      <c r="B115" s="30">
        <v>5.9</v>
      </c>
      <c r="C115" s="30">
        <v>1.9</v>
      </c>
      <c r="D115" s="30">
        <v>7.8</v>
      </c>
      <c r="E115" s="30">
        <v>6.7</v>
      </c>
      <c r="F115" s="30">
        <v>0.1</v>
      </c>
      <c r="G115" s="30">
        <v>9.1</v>
      </c>
      <c r="H115" s="30">
        <v>7.5</v>
      </c>
      <c r="I115" s="30">
        <v>2.7</v>
      </c>
      <c r="J115" s="30">
        <v>0.1</v>
      </c>
      <c r="K115" s="30">
        <v>10.3</v>
      </c>
    </row>
    <row r="116" spans="1:11" hidden="1">
      <c r="A116" s="33">
        <v>3</v>
      </c>
      <c r="B116" s="30">
        <v>6</v>
      </c>
      <c r="C116" s="30">
        <v>1.9</v>
      </c>
      <c r="D116" s="30">
        <v>8.1</v>
      </c>
      <c r="E116" s="30">
        <v>6.9</v>
      </c>
      <c r="F116" s="30">
        <v>0.2</v>
      </c>
      <c r="G116" s="30">
        <v>9.4</v>
      </c>
      <c r="H116" s="30">
        <v>7.7</v>
      </c>
      <c r="I116" s="30">
        <v>2.8</v>
      </c>
      <c r="J116" s="30">
        <v>0.2</v>
      </c>
      <c r="K116" s="30">
        <v>10.7</v>
      </c>
    </row>
    <row r="117" spans="1:11" hidden="1">
      <c r="A117" s="33">
        <v>4</v>
      </c>
      <c r="B117" s="30">
        <v>6.2</v>
      </c>
      <c r="C117" s="30">
        <v>2</v>
      </c>
      <c r="D117" s="30">
        <v>8.5</v>
      </c>
      <c r="E117" s="30">
        <v>7.1</v>
      </c>
      <c r="F117" s="30">
        <v>0.4</v>
      </c>
      <c r="G117" s="30">
        <v>9.8000000000000007</v>
      </c>
      <c r="H117" s="30">
        <v>7.9</v>
      </c>
      <c r="I117" s="30">
        <v>2.8</v>
      </c>
      <c r="J117" s="30">
        <v>0.41</v>
      </c>
      <c r="K117" s="30">
        <v>11.1</v>
      </c>
    </row>
    <row r="118" spans="1:11" hidden="1">
      <c r="A118" s="33">
        <v>5</v>
      </c>
      <c r="B118" s="30">
        <v>6.3</v>
      </c>
      <c r="C118" s="30">
        <v>2</v>
      </c>
      <c r="D118" s="30">
        <v>9</v>
      </c>
      <c r="E118" s="30">
        <v>7.2</v>
      </c>
      <c r="F118" s="30">
        <v>0.7</v>
      </c>
      <c r="G118" s="30">
        <v>10.4</v>
      </c>
      <c r="H118" s="30">
        <v>8.1</v>
      </c>
      <c r="I118" s="30">
        <v>2.9</v>
      </c>
      <c r="J118" s="30">
        <v>0.7</v>
      </c>
      <c r="K118" s="30">
        <v>11.7</v>
      </c>
    </row>
    <row r="119" spans="1:11" hidden="1">
      <c r="A119" s="33">
        <v>6</v>
      </c>
      <c r="B119" s="30">
        <v>6.5</v>
      </c>
      <c r="C119" s="30">
        <v>2</v>
      </c>
      <c r="D119" s="30">
        <v>9.8000000000000007</v>
      </c>
      <c r="E119" s="30">
        <v>7.4</v>
      </c>
      <c r="F119" s="30">
        <v>1.3</v>
      </c>
      <c r="G119" s="30">
        <v>11.2</v>
      </c>
      <c r="H119" s="30">
        <v>8.3000000000000007</v>
      </c>
      <c r="I119" s="30">
        <v>2.9</v>
      </c>
      <c r="J119" s="30">
        <v>1.3</v>
      </c>
      <c r="K119" s="30">
        <v>12.6</v>
      </c>
    </row>
    <row r="120" spans="1:11" hidden="1">
      <c r="A120" s="33">
        <v>7</v>
      </c>
      <c r="B120" s="30">
        <v>6.6</v>
      </c>
      <c r="C120" s="30">
        <v>2</v>
      </c>
      <c r="D120" s="30">
        <v>10.9</v>
      </c>
      <c r="E120" s="30">
        <v>7.6</v>
      </c>
      <c r="F120" s="30">
        <v>2.2999999999999998</v>
      </c>
      <c r="G120" s="30">
        <v>12.4</v>
      </c>
      <c r="H120" s="30">
        <v>8.5</v>
      </c>
      <c r="I120" s="30">
        <v>2.9</v>
      </c>
      <c r="J120" s="30">
        <v>2.2999999999999998</v>
      </c>
      <c r="K120" s="30">
        <v>13.8</v>
      </c>
    </row>
    <row r="121" spans="1:11" hidden="1">
      <c r="A121" s="33">
        <v>8</v>
      </c>
      <c r="B121" s="30">
        <v>6.7</v>
      </c>
      <c r="C121" s="30">
        <v>2</v>
      </c>
      <c r="D121" s="30">
        <v>12.6</v>
      </c>
      <c r="E121" s="30">
        <v>7.7</v>
      </c>
      <c r="F121" s="30">
        <v>3.9</v>
      </c>
      <c r="G121" s="30">
        <v>14.1</v>
      </c>
      <c r="H121" s="30">
        <v>8.6999999999999993</v>
      </c>
      <c r="I121" s="30">
        <v>2.9</v>
      </c>
      <c r="J121" s="30">
        <v>3.9</v>
      </c>
      <c r="K121" s="30">
        <v>15.5</v>
      </c>
    </row>
    <row r="122" spans="1:11" hidden="1">
      <c r="A122" s="33">
        <v>9</v>
      </c>
      <c r="B122" s="30">
        <v>6.9</v>
      </c>
      <c r="C122" s="30">
        <v>1.9</v>
      </c>
      <c r="D122" s="30">
        <v>14.9</v>
      </c>
      <c r="E122" s="30">
        <v>7.9</v>
      </c>
      <c r="F122" s="30">
        <v>6</v>
      </c>
      <c r="G122" s="30">
        <v>16.399999999999999</v>
      </c>
      <c r="H122" s="30">
        <v>8.9</v>
      </c>
      <c r="I122" s="30">
        <v>2.9</v>
      </c>
      <c r="J122" s="30">
        <v>6</v>
      </c>
      <c r="K122" s="30">
        <v>17.8</v>
      </c>
    </row>
    <row r="123" spans="1:11" ht="15" hidden="1" customHeight="1">
      <c r="A123" s="100" t="s">
        <v>13</v>
      </c>
      <c r="B123" s="101" t="s">
        <v>7</v>
      </c>
      <c r="C123" s="101"/>
      <c r="D123" s="101"/>
      <c r="E123" s="101" t="s">
        <v>7</v>
      </c>
      <c r="F123" s="101"/>
      <c r="G123" s="101"/>
      <c r="H123" s="101" t="s">
        <v>7</v>
      </c>
      <c r="I123" s="101"/>
      <c r="J123" s="101"/>
      <c r="K123" s="101"/>
    </row>
    <row r="124" spans="1:11" hidden="1">
      <c r="A124" s="100"/>
      <c r="B124" s="33" t="s">
        <v>19</v>
      </c>
      <c r="C124" s="33" t="s">
        <v>24</v>
      </c>
      <c r="D124" s="33" t="s">
        <v>17</v>
      </c>
      <c r="E124" s="33" t="s">
        <v>19</v>
      </c>
      <c r="F124" s="33" t="s">
        <v>20</v>
      </c>
      <c r="G124" s="33" t="s">
        <v>17</v>
      </c>
      <c r="H124" s="33" t="s">
        <v>19</v>
      </c>
      <c r="I124" s="33" t="s">
        <v>24</v>
      </c>
      <c r="J124" s="33" t="s">
        <v>20</v>
      </c>
      <c r="K124" s="33" t="s">
        <v>17</v>
      </c>
    </row>
    <row r="125" spans="1:11" hidden="1">
      <c r="A125" s="33">
        <v>1</v>
      </c>
      <c r="B125" s="33">
        <v>281</v>
      </c>
      <c r="C125" s="33">
        <v>116</v>
      </c>
      <c r="D125" s="33">
        <v>399</v>
      </c>
      <c r="E125" s="33">
        <v>323</v>
      </c>
      <c r="F125" s="33">
        <v>2</v>
      </c>
      <c r="G125" s="33">
        <v>462</v>
      </c>
      <c r="H125" s="33">
        <v>362</v>
      </c>
      <c r="I125" s="33">
        <v>160</v>
      </c>
      <c r="J125" s="33">
        <v>2</v>
      </c>
      <c r="K125" s="33">
        <v>524</v>
      </c>
    </row>
    <row r="126" spans="1:11" hidden="1">
      <c r="A126" s="33">
        <v>2</v>
      </c>
      <c r="B126" s="33">
        <v>289</v>
      </c>
      <c r="C126" s="33">
        <v>117</v>
      </c>
      <c r="D126" s="33">
        <v>409</v>
      </c>
      <c r="E126" s="33">
        <v>331</v>
      </c>
      <c r="F126" s="33">
        <v>4</v>
      </c>
      <c r="G126" s="33">
        <v>473</v>
      </c>
      <c r="H126" s="33">
        <v>372</v>
      </c>
      <c r="I126" s="33">
        <v>160</v>
      </c>
      <c r="J126" s="33">
        <v>4</v>
      </c>
      <c r="K126" s="33">
        <v>536</v>
      </c>
    </row>
    <row r="127" spans="1:11" hidden="1">
      <c r="A127" s="33">
        <v>3</v>
      </c>
      <c r="B127" s="33">
        <v>296</v>
      </c>
      <c r="C127" s="33">
        <v>117</v>
      </c>
      <c r="D127" s="33">
        <v>421</v>
      </c>
      <c r="E127" s="33">
        <v>340</v>
      </c>
      <c r="F127" s="33">
        <v>7</v>
      </c>
      <c r="G127" s="33">
        <v>486</v>
      </c>
      <c r="H127" s="33">
        <v>382</v>
      </c>
      <c r="I127" s="33">
        <v>161</v>
      </c>
      <c r="J127" s="33">
        <v>7</v>
      </c>
      <c r="K127" s="33">
        <v>549</v>
      </c>
    </row>
    <row r="128" spans="1:11" hidden="1">
      <c r="A128" s="33">
        <v>4</v>
      </c>
      <c r="B128" s="33">
        <v>304</v>
      </c>
      <c r="C128" s="33">
        <v>117</v>
      </c>
      <c r="D128" s="33">
        <v>435</v>
      </c>
      <c r="E128" s="33">
        <v>348</v>
      </c>
      <c r="F128" s="33">
        <v>14</v>
      </c>
      <c r="G128" s="33">
        <v>502</v>
      </c>
      <c r="H128" s="33">
        <v>391</v>
      </c>
      <c r="I128" s="33">
        <v>161</v>
      </c>
      <c r="J128" s="33">
        <v>14</v>
      </c>
      <c r="K128" s="33">
        <v>566</v>
      </c>
    </row>
    <row r="129" spans="1:11" hidden="1">
      <c r="A129" s="33">
        <v>5</v>
      </c>
      <c r="B129" s="33">
        <v>311</v>
      </c>
      <c r="C129" s="33">
        <v>118</v>
      </c>
      <c r="D129" s="33">
        <v>456</v>
      </c>
      <c r="E129" s="33">
        <v>357</v>
      </c>
      <c r="F129" s="33">
        <v>27</v>
      </c>
      <c r="G129" s="33">
        <v>523</v>
      </c>
      <c r="H129" s="33">
        <v>400</v>
      </c>
      <c r="I129" s="33">
        <v>162</v>
      </c>
      <c r="J129" s="33">
        <v>27</v>
      </c>
      <c r="K129" s="33">
        <v>589</v>
      </c>
    </row>
    <row r="130" spans="1:11" hidden="1">
      <c r="A130" s="33">
        <v>6</v>
      </c>
      <c r="B130" s="33">
        <v>318</v>
      </c>
      <c r="C130" s="33">
        <v>118</v>
      </c>
      <c r="D130" s="33">
        <v>486</v>
      </c>
      <c r="E130" s="33">
        <v>365</v>
      </c>
      <c r="F130" s="33">
        <v>50</v>
      </c>
      <c r="G130" s="33">
        <v>555</v>
      </c>
      <c r="H130" s="33">
        <v>410</v>
      </c>
      <c r="I130" s="33">
        <v>162</v>
      </c>
      <c r="J130" s="33">
        <v>50</v>
      </c>
      <c r="K130" s="33">
        <v>622</v>
      </c>
    </row>
    <row r="131" spans="1:11" hidden="1">
      <c r="A131" s="33">
        <v>7</v>
      </c>
      <c r="B131" s="33">
        <v>326</v>
      </c>
      <c r="C131" s="33">
        <v>118</v>
      </c>
      <c r="D131" s="33">
        <v>532</v>
      </c>
      <c r="E131" s="33">
        <v>373</v>
      </c>
      <c r="F131" s="33">
        <v>88</v>
      </c>
      <c r="G131" s="33">
        <v>602</v>
      </c>
      <c r="H131" s="33">
        <v>419</v>
      </c>
      <c r="I131" s="33">
        <v>162</v>
      </c>
      <c r="J131" s="33">
        <v>88</v>
      </c>
      <c r="K131" s="33">
        <v>670</v>
      </c>
    </row>
    <row r="132" spans="1:11" hidden="1">
      <c r="A132" s="33">
        <v>8</v>
      </c>
      <c r="B132" s="33">
        <v>333</v>
      </c>
      <c r="C132" s="33">
        <v>118</v>
      </c>
      <c r="D132" s="33">
        <v>602</v>
      </c>
      <c r="E132" s="33">
        <v>382</v>
      </c>
      <c r="F132" s="33">
        <v>151</v>
      </c>
      <c r="G132" s="33">
        <v>673</v>
      </c>
      <c r="H132" s="33">
        <v>428</v>
      </c>
      <c r="I132" s="33">
        <v>162</v>
      </c>
      <c r="J132" s="33">
        <v>151</v>
      </c>
      <c r="K132" s="33">
        <v>742</v>
      </c>
    </row>
    <row r="133" spans="1:11" hidden="1">
      <c r="A133" s="33">
        <v>9</v>
      </c>
      <c r="B133" s="33">
        <v>340</v>
      </c>
      <c r="C133" s="33">
        <v>117</v>
      </c>
      <c r="D133" s="33">
        <v>708</v>
      </c>
      <c r="E133" s="33">
        <v>390</v>
      </c>
      <c r="F133" s="33">
        <v>251</v>
      </c>
      <c r="G133" s="33">
        <v>780</v>
      </c>
      <c r="H133" s="33">
        <v>437</v>
      </c>
      <c r="I133" s="33">
        <v>162</v>
      </c>
      <c r="J133" s="33">
        <v>251</v>
      </c>
      <c r="K133" s="33">
        <v>850</v>
      </c>
    </row>
    <row r="134" spans="1:11" ht="15" hidden="1" customHeight="1">
      <c r="A134" s="100" t="s">
        <v>13</v>
      </c>
      <c r="B134" s="101" t="s">
        <v>21</v>
      </c>
      <c r="C134" s="101"/>
      <c r="D134" s="101"/>
      <c r="E134" s="101" t="s">
        <v>21</v>
      </c>
      <c r="F134" s="101"/>
      <c r="G134" s="101"/>
      <c r="H134" s="101" t="s">
        <v>21</v>
      </c>
      <c r="I134" s="101"/>
      <c r="J134" s="101"/>
      <c r="K134" s="101"/>
    </row>
    <row r="135" spans="1:11" hidden="1">
      <c r="A135" s="100"/>
      <c r="B135" s="33" t="s">
        <v>19</v>
      </c>
      <c r="C135" s="33" t="s">
        <v>24</v>
      </c>
      <c r="D135" s="33" t="s">
        <v>17</v>
      </c>
      <c r="E135" s="33" t="s">
        <v>19</v>
      </c>
      <c r="F135" s="33" t="s">
        <v>20</v>
      </c>
      <c r="G135" s="33" t="s">
        <v>17</v>
      </c>
      <c r="H135" s="33" t="s">
        <v>19</v>
      </c>
      <c r="I135" s="33" t="s">
        <v>24</v>
      </c>
      <c r="J135" s="33" t="s">
        <v>20</v>
      </c>
      <c r="K135" s="33" t="s">
        <v>17</v>
      </c>
    </row>
    <row r="136" spans="1:11" hidden="1">
      <c r="A136" s="33">
        <v>1</v>
      </c>
      <c r="B136" s="30">
        <v>9.6</v>
      </c>
      <c r="C136" s="30">
        <v>9.1</v>
      </c>
      <c r="D136" s="30">
        <v>18.7</v>
      </c>
      <c r="E136" s="30">
        <v>11.5</v>
      </c>
      <c r="F136" s="30">
        <v>0</v>
      </c>
      <c r="G136" s="30">
        <v>22.3</v>
      </c>
      <c r="H136" s="30">
        <v>13.4</v>
      </c>
      <c r="I136" s="30">
        <v>12.5</v>
      </c>
      <c r="J136" s="30">
        <v>0</v>
      </c>
      <c r="K136" s="30">
        <v>25.9</v>
      </c>
    </row>
    <row r="137" spans="1:11" hidden="1">
      <c r="A137" s="33">
        <v>2</v>
      </c>
      <c r="B137" s="30">
        <v>9.9</v>
      </c>
      <c r="C137" s="30">
        <v>9</v>
      </c>
      <c r="D137" s="30">
        <v>18.899999999999999</v>
      </c>
      <c r="E137" s="30">
        <v>11.9</v>
      </c>
      <c r="F137" s="30">
        <v>0</v>
      </c>
      <c r="G137" s="30">
        <v>22.6</v>
      </c>
      <c r="H137" s="30">
        <v>13.9</v>
      </c>
      <c r="I137" s="30">
        <v>12.3</v>
      </c>
      <c r="J137" s="30">
        <v>0</v>
      </c>
      <c r="K137" s="30">
        <v>26.2</v>
      </c>
    </row>
    <row r="138" spans="1:11" hidden="1">
      <c r="A138" s="33">
        <v>3</v>
      </c>
      <c r="B138" s="30">
        <v>10.3</v>
      </c>
      <c r="C138" s="30">
        <v>8.9</v>
      </c>
      <c r="D138" s="30">
        <v>19.100000000000001</v>
      </c>
      <c r="E138" s="30">
        <v>12.3</v>
      </c>
      <c r="F138" s="30">
        <v>0</v>
      </c>
      <c r="G138" s="30">
        <v>22.8</v>
      </c>
      <c r="H138" s="30">
        <v>14.4</v>
      </c>
      <c r="I138" s="30">
        <v>12.2</v>
      </c>
      <c r="J138" s="30">
        <v>0</v>
      </c>
      <c r="K138" s="30">
        <v>26.5</v>
      </c>
    </row>
    <row r="139" spans="1:11" hidden="1">
      <c r="A139" s="33">
        <v>4</v>
      </c>
      <c r="B139" s="30">
        <v>10.6</v>
      </c>
      <c r="C139" s="30">
        <v>8.8000000000000007</v>
      </c>
      <c r="D139" s="30">
        <v>19.399999999999999</v>
      </c>
      <c r="E139" s="30">
        <v>12.7</v>
      </c>
      <c r="F139" s="30">
        <v>0</v>
      </c>
      <c r="G139" s="30">
        <v>23.1</v>
      </c>
      <c r="H139" s="30">
        <v>14.9</v>
      </c>
      <c r="I139" s="30">
        <v>12</v>
      </c>
      <c r="J139" s="30">
        <v>0</v>
      </c>
      <c r="K139" s="30">
        <v>26.9</v>
      </c>
    </row>
    <row r="140" spans="1:11" hidden="1">
      <c r="A140" s="33">
        <v>5</v>
      </c>
      <c r="B140" s="30">
        <v>11</v>
      </c>
      <c r="C140" s="30">
        <v>8.6999999999999993</v>
      </c>
      <c r="D140" s="30">
        <v>19.7</v>
      </c>
      <c r="E140" s="30">
        <v>13.1</v>
      </c>
      <c r="F140" s="30">
        <v>0</v>
      </c>
      <c r="G140" s="30">
        <v>23.4</v>
      </c>
      <c r="H140" s="30">
        <v>15.3</v>
      </c>
      <c r="I140" s="30">
        <v>11.9</v>
      </c>
      <c r="J140" s="30">
        <v>0</v>
      </c>
      <c r="K140" s="30">
        <v>27.2</v>
      </c>
    </row>
    <row r="141" spans="1:11" hidden="1">
      <c r="A141" s="33">
        <v>6</v>
      </c>
      <c r="B141" s="30">
        <v>11.3</v>
      </c>
      <c r="C141" s="30">
        <v>8.6999999999999993</v>
      </c>
      <c r="D141" s="30">
        <v>20</v>
      </c>
      <c r="E141" s="30">
        <v>13.6</v>
      </c>
      <c r="F141" s="30">
        <v>0</v>
      </c>
      <c r="G141" s="30">
        <v>23.8</v>
      </c>
      <c r="H141" s="30">
        <v>15.8</v>
      </c>
      <c r="I141" s="30">
        <v>11.8</v>
      </c>
      <c r="J141" s="30">
        <v>0</v>
      </c>
      <c r="K141" s="30">
        <v>27.6</v>
      </c>
    </row>
    <row r="142" spans="1:11" hidden="1">
      <c r="A142" s="33">
        <v>7</v>
      </c>
      <c r="B142" s="30">
        <v>11.6</v>
      </c>
      <c r="C142" s="30">
        <v>8.6</v>
      </c>
      <c r="D142" s="30">
        <v>32.5</v>
      </c>
      <c r="E142" s="30">
        <v>14</v>
      </c>
      <c r="F142" s="30">
        <v>12.2</v>
      </c>
      <c r="G142" s="30">
        <v>36.299999999999997</v>
      </c>
      <c r="H142" s="30">
        <v>16.3</v>
      </c>
      <c r="I142" s="30">
        <v>11.7</v>
      </c>
      <c r="J142" s="30">
        <v>12.2</v>
      </c>
      <c r="K142" s="30">
        <v>40.200000000000003</v>
      </c>
    </row>
    <row r="143" spans="1:11" hidden="1">
      <c r="A143" s="33">
        <v>8</v>
      </c>
      <c r="B143" s="30">
        <v>12</v>
      </c>
      <c r="C143" s="30">
        <v>8.6999999999999993</v>
      </c>
      <c r="D143" s="30">
        <v>32.799999999999997</v>
      </c>
      <c r="E143" s="30">
        <v>14.4</v>
      </c>
      <c r="F143" s="30">
        <v>12.2</v>
      </c>
      <c r="G143" s="30">
        <v>36.799999999999997</v>
      </c>
      <c r="H143" s="30">
        <v>16.8</v>
      </c>
      <c r="I143" s="30">
        <v>11.7</v>
      </c>
      <c r="J143" s="30">
        <v>12.2</v>
      </c>
      <c r="K143" s="30">
        <v>40.6</v>
      </c>
    </row>
    <row r="144" spans="1:11" hidden="1">
      <c r="A144" s="33">
        <v>9</v>
      </c>
      <c r="B144" s="30">
        <v>12.3</v>
      </c>
      <c r="C144" s="30">
        <v>8.8000000000000007</v>
      </c>
      <c r="D144" s="30">
        <v>33.299999999999997</v>
      </c>
      <c r="E144" s="30">
        <v>14.8</v>
      </c>
      <c r="F144" s="30">
        <v>12.2</v>
      </c>
      <c r="G144" s="30">
        <v>37.299999999999997</v>
      </c>
      <c r="H144" s="30">
        <v>17.2</v>
      </c>
      <c r="I144" s="30">
        <v>11.8</v>
      </c>
      <c r="J144" s="30">
        <v>12.2</v>
      </c>
      <c r="K144" s="30">
        <v>41.2</v>
      </c>
    </row>
    <row r="145" spans="1:11" ht="15" hidden="1" customHeight="1">
      <c r="A145" s="100" t="s">
        <v>13</v>
      </c>
      <c r="B145" s="101" t="s">
        <v>22</v>
      </c>
      <c r="C145" s="101"/>
      <c r="D145" s="101"/>
      <c r="E145" s="101" t="s">
        <v>22</v>
      </c>
      <c r="F145" s="101"/>
      <c r="G145" s="101"/>
      <c r="H145" s="101" t="s">
        <v>22</v>
      </c>
      <c r="I145" s="101"/>
      <c r="J145" s="101"/>
      <c r="K145" s="101"/>
    </row>
    <row r="146" spans="1:11" hidden="1">
      <c r="A146" s="100"/>
      <c r="B146" s="33" t="s">
        <v>19</v>
      </c>
      <c r="C146" s="33" t="s">
        <v>24</v>
      </c>
      <c r="D146" s="33" t="s">
        <v>17</v>
      </c>
      <c r="E146" s="33" t="s">
        <v>19</v>
      </c>
      <c r="F146" s="33" t="s">
        <v>20</v>
      </c>
      <c r="G146" s="33" t="s">
        <v>17</v>
      </c>
      <c r="H146" s="33" t="s">
        <v>19</v>
      </c>
      <c r="I146" s="33" t="s">
        <v>24</v>
      </c>
      <c r="J146" s="33" t="s">
        <v>20</v>
      </c>
      <c r="K146" s="33" t="s">
        <v>17</v>
      </c>
    </row>
    <row r="147" spans="1:11" hidden="1">
      <c r="A147" s="33">
        <v>1</v>
      </c>
      <c r="B147" s="30">
        <v>7.3</v>
      </c>
      <c r="C147" s="30">
        <v>3.7</v>
      </c>
      <c r="D147" s="30">
        <v>11</v>
      </c>
      <c r="E147" s="30">
        <v>8.8000000000000007</v>
      </c>
      <c r="F147" s="30">
        <v>0</v>
      </c>
      <c r="G147" s="30">
        <v>13.2</v>
      </c>
      <c r="H147" s="30">
        <v>10.199999999999999</v>
      </c>
      <c r="I147" s="30">
        <v>5.0999999999999996</v>
      </c>
      <c r="J147" s="30">
        <v>0</v>
      </c>
      <c r="K147" s="30">
        <v>15.3</v>
      </c>
    </row>
    <row r="148" spans="1:11" hidden="1">
      <c r="A148" s="33">
        <v>2</v>
      </c>
      <c r="B148" s="30">
        <v>7.6</v>
      </c>
      <c r="C148" s="30">
        <v>3.6</v>
      </c>
      <c r="D148" s="30">
        <v>11.2</v>
      </c>
      <c r="E148" s="30">
        <v>9.1</v>
      </c>
      <c r="F148" s="30">
        <v>0</v>
      </c>
      <c r="G148" s="30">
        <v>13.4</v>
      </c>
      <c r="H148" s="30">
        <v>10.6</v>
      </c>
      <c r="I148" s="30">
        <v>5</v>
      </c>
      <c r="J148" s="30">
        <v>0</v>
      </c>
      <c r="K148" s="30">
        <v>15.6</v>
      </c>
    </row>
    <row r="149" spans="1:11" hidden="1">
      <c r="A149" s="33">
        <v>3</v>
      </c>
      <c r="B149" s="30">
        <v>7.8</v>
      </c>
      <c r="C149" s="30">
        <v>3.6</v>
      </c>
      <c r="D149" s="30">
        <v>11.4</v>
      </c>
      <c r="E149" s="30">
        <v>9.4</v>
      </c>
      <c r="F149" s="30">
        <v>0</v>
      </c>
      <c r="G149" s="30">
        <v>13.7</v>
      </c>
      <c r="H149" s="30">
        <v>11</v>
      </c>
      <c r="I149" s="30">
        <v>4.9000000000000004</v>
      </c>
      <c r="J149" s="30">
        <v>0</v>
      </c>
      <c r="K149" s="30">
        <v>15.9</v>
      </c>
    </row>
    <row r="150" spans="1:11" hidden="1">
      <c r="A150" s="33">
        <v>4</v>
      </c>
      <c r="B150" s="30">
        <v>8.1</v>
      </c>
      <c r="C150" s="30">
        <v>3.5</v>
      </c>
      <c r="D150" s="30">
        <v>11.6</v>
      </c>
      <c r="E150" s="30">
        <v>9.6999999999999993</v>
      </c>
      <c r="F150" s="30">
        <v>0</v>
      </c>
      <c r="G150" s="30">
        <v>13.9</v>
      </c>
      <c r="H150" s="30">
        <v>11.3</v>
      </c>
      <c r="I150" s="30">
        <v>4.9000000000000004</v>
      </c>
      <c r="J150" s="30">
        <v>0</v>
      </c>
      <c r="K150" s="30">
        <v>16.2</v>
      </c>
    </row>
    <row r="151" spans="1:11" hidden="1">
      <c r="A151" s="33">
        <v>5</v>
      </c>
      <c r="B151" s="30">
        <v>8.4</v>
      </c>
      <c r="C151" s="30">
        <v>3.5</v>
      </c>
      <c r="D151" s="30">
        <v>11.9</v>
      </c>
      <c r="E151" s="30">
        <v>10</v>
      </c>
      <c r="F151" s="30">
        <v>0</v>
      </c>
      <c r="G151" s="30">
        <v>14.2</v>
      </c>
      <c r="H151" s="30">
        <v>11.7</v>
      </c>
      <c r="I151" s="30">
        <v>4.8</v>
      </c>
      <c r="J151" s="30">
        <v>0</v>
      </c>
      <c r="K151" s="30">
        <v>16.5</v>
      </c>
    </row>
    <row r="152" spans="1:11" hidden="1">
      <c r="A152" s="33">
        <v>6</v>
      </c>
      <c r="B152" s="30">
        <v>8.6</v>
      </c>
      <c r="C152" s="30">
        <v>3.5</v>
      </c>
      <c r="D152" s="30">
        <v>12.1</v>
      </c>
      <c r="E152" s="30">
        <v>10.4</v>
      </c>
      <c r="F152" s="30">
        <v>0</v>
      </c>
      <c r="G152" s="30">
        <v>14.5</v>
      </c>
      <c r="H152" s="30">
        <v>12.1</v>
      </c>
      <c r="I152" s="30">
        <v>4.8</v>
      </c>
      <c r="J152" s="30">
        <v>0</v>
      </c>
      <c r="K152" s="30">
        <v>16.8</v>
      </c>
    </row>
    <row r="153" spans="1:11" hidden="1">
      <c r="A153" s="33">
        <v>7</v>
      </c>
      <c r="B153" s="30">
        <v>8.9</v>
      </c>
      <c r="C153" s="30">
        <v>3.5</v>
      </c>
      <c r="D153" s="30">
        <v>17.3</v>
      </c>
      <c r="E153" s="30">
        <v>10.7</v>
      </c>
      <c r="F153" s="30">
        <v>5</v>
      </c>
      <c r="G153" s="30">
        <v>19.8</v>
      </c>
      <c r="H153" s="30">
        <v>12.4</v>
      </c>
      <c r="I153" s="30">
        <v>4.7</v>
      </c>
      <c r="J153" s="30">
        <v>5</v>
      </c>
      <c r="K153" s="30">
        <v>22.1</v>
      </c>
    </row>
    <row r="154" spans="1:11" hidden="1">
      <c r="A154" s="33">
        <v>8</v>
      </c>
      <c r="B154" s="30">
        <v>9.1999999999999993</v>
      </c>
      <c r="C154" s="30">
        <v>3.5</v>
      </c>
      <c r="D154" s="30">
        <v>17.600000000000001</v>
      </c>
      <c r="E154" s="30">
        <v>11</v>
      </c>
      <c r="F154" s="30">
        <v>5</v>
      </c>
      <c r="G154" s="30">
        <v>20.100000000000001</v>
      </c>
      <c r="H154" s="30">
        <v>12.8</v>
      </c>
      <c r="I154" s="30">
        <v>4.7</v>
      </c>
      <c r="J154" s="30">
        <v>5</v>
      </c>
      <c r="K154" s="30">
        <v>22.5</v>
      </c>
    </row>
    <row r="155" spans="1:11" hidden="1">
      <c r="A155" s="33">
        <v>9</v>
      </c>
      <c r="B155" s="30">
        <v>9.4</v>
      </c>
      <c r="C155" s="30">
        <v>3.5</v>
      </c>
      <c r="D155" s="30">
        <v>17.899999999999999</v>
      </c>
      <c r="E155" s="30">
        <v>11.3</v>
      </c>
      <c r="F155" s="30">
        <v>5</v>
      </c>
      <c r="G155" s="30">
        <v>20.399999999999999</v>
      </c>
      <c r="H155" s="30">
        <v>13.2</v>
      </c>
      <c r="I155" s="30">
        <v>4.8</v>
      </c>
      <c r="J155" s="30">
        <v>5</v>
      </c>
      <c r="K155" s="30">
        <v>22.9</v>
      </c>
    </row>
    <row r="156" spans="1:11" ht="15" hidden="1" customHeight="1">
      <c r="A156" s="100" t="s">
        <v>13</v>
      </c>
      <c r="B156" s="101" t="s">
        <v>25</v>
      </c>
      <c r="C156" s="101"/>
      <c r="D156" s="101"/>
      <c r="E156" s="101" t="s">
        <v>25</v>
      </c>
      <c r="F156" s="101"/>
      <c r="G156" s="101"/>
      <c r="H156" s="101" t="s">
        <v>25</v>
      </c>
      <c r="I156" s="101"/>
      <c r="J156" s="101"/>
      <c r="K156" s="101"/>
    </row>
    <row r="157" spans="1:11" hidden="1">
      <c r="A157" s="100"/>
      <c r="B157" s="33" t="s">
        <v>36</v>
      </c>
      <c r="C157" s="33" t="s">
        <v>37</v>
      </c>
      <c r="D157" s="33"/>
      <c r="E157" s="40" t="s">
        <v>36</v>
      </c>
      <c r="F157" s="40" t="s">
        <v>38</v>
      </c>
      <c r="G157" s="33"/>
      <c r="H157" s="40" t="s">
        <v>36</v>
      </c>
      <c r="I157" s="40" t="s">
        <v>37</v>
      </c>
      <c r="J157" s="40" t="s">
        <v>38</v>
      </c>
      <c r="K157" s="33"/>
    </row>
    <row r="158" spans="1:11" hidden="1">
      <c r="A158" s="33">
        <v>1</v>
      </c>
      <c r="B158" s="34">
        <v>0.80468725697480314</v>
      </c>
      <c r="C158" s="34">
        <v>6.1729433411765719E-2</v>
      </c>
      <c r="D158" s="33"/>
      <c r="E158" s="34">
        <v>0.9678293309916125</v>
      </c>
      <c r="F158" s="34">
        <v>1.0295587644033783</v>
      </c>
      <c r="G158" s="33"/>
      <c r="H158" s="34">
        <v>1.1287667823865732</v>
      </c>
      <c r="I158" s="34">
        <v>6.1729433411765719E-2</v>
      </c>
      <c r="J158" s="34">
        <v>1.190496215798339</v>
      </c>
      <c r="K158" s="33"/>
    </row>
    <row r="159" spans="1:11" hidden="1">
      <c r="A159" s="33">
        <v>2</v>
      </c>
      <c r="B159" s="34">
        <v>0.80468725697480314</v>
      </c>
      <c r="C159" s="34">
        <v>0.10582188584874123</v>
      </c>
      <c r="D159" s="33"/>
      <c r="E159" s="34">
        <v>0.9678293309916125</v>
      </c>
      <c r="F159" s="34">
        <v>1.071446594218505</v>
      </c>
      <c r="G159" s="33"/>
      <c r="H159" s="34">
        <v>1.1287667823865732</v>
      </c>
      <c r="I159" s="34">
        <v>0.10582188584874123</v>
      </c>
      <c r="J159" s="34">
        <v>1.2323840456134656</v>
      </c>
      <c r="K159" s="33"/>
    </row>
    <row r="160" spans="1:11" hidden="1">
      <c r="A160" s="33">
        <v>3</v>
      </c>
      <c r="B160" s="34">
        <v>0.80468725697480314</v>
      </c>
      <c r="C160" s="34">
        <v>0.16975594188235574</v>
      </c>
      <c r="D160" s="33"/>
      <c r="E160" s="34">
        <v>0.9678293309916125</v>
      </c>
      <c r="F160" s="34">
        <v>1.1375852728739684</v>
      </c>
      <c r="G160" s="33"/>
      <c r="H160" s="34">
        <v>1.1287667823865732</v>
      </c>
      <c r="I160" s="34">
        <v>0.16975594188235574</v>
      </c>
      <c r="J160" s="34">
        <v>1.298522724268929</v>
      </c>
      <c r="K160" s="33"/>
    </row>
    <row r="161" spans="1:11" hidden="1">
      <c r="A161" s="33">
        <v>4</v>
      </c>
      <c r="B161" s="34">
        <v>0.80468725697480314</v>
      </c>
      <c r="C161" s="34">
        <v>0.26896395986555066</v>
      </c>
      <c r="D161" s="33"/>
      <c r="E161" s="34">
        <v>0.9678293309916125</v>
      </c>
      <c r="F161" s="34">
        <v>1.2367932908571633</v>
      </c>
      <c r="G161" s="33"/>
      <c r="H161" s="34">
        <v>1.1287667823865732</v>
      </c>
      <c r="I161" s="34">
        <v>0.26896395986555066</v>
      </c>
      <c r="J161" s="34">
        <v>1.3977307422521239</v>
      </c>
      <c r="K161" s="33"/>
    </row>
    <row r="162" spans="1:11" hidden="1">
      <c r="A162" s="33">
        <v>5</v>
      </c>
      <c r="B162" s="34">
        <v>0.80468725697480314</v>
      </c>
      <c r="C162" s="34">
        <v>0.41446905290756986</v>
      </c>
      <c r="D162" s="33"/>
      <c r="E162" s="34">
        <v>0.9678293309916125</v>
      </c>
      <c r="F162" s="34">
        <v>1.3800937612773336</v>
      </c>
      <c r="G162" s="33"/>
      <c r="H162" s="34">
        <v>1.1287667823865732</v>
      </c>
      <c r="I162" s="34">
        <v>0.41446905290756986</v>
      </c>
      <c r="J162" s="34">
        <v>1.5410312126722943</v>
      </c>
      <c r="K162" s="33"/>
    </row>
    <row r="163" spans="1:11" hidden="1">
      <c r="A163" s="33">
        <v>6</v>
      </c>
      <c r="B163" s="34">
        <v>0.80468725697480314</v>
      </c>
      <c r="C163" s="34">
        <v>0.61729433411765722</v>
      </c>
      <c r="D163" s="33"/>
      <c r="E163" s="34">
        <v>0.9678293309916125</v>
      </c>
      <c r="F163" s="34">
        <v>1.5829190424874209</v>
      </c>
      <c r="G163" s="33"/>
      <c r="H163" s="34">
        <v>1.1287667823865732</v>
      </c>
      <c r="I163" s="34">
        <v>0.61729433411765722</v>
      </c>
      <c r="J163" s="34">
        <v>1.7460611165042303</v>
      </c>
      <c r="K163" s="33"/>
    </row>
    <row r="164" spans="1:11" hidden="1">
      <c r="A164" s="33">
        <v>7</v>
      </c>
      <c r="B164" s="34">
        <v>0.80468725697480314</v>
      </c>
      <c r="C164" s="34">
        <v>0.89287216184875418</v>
      </c>
      <c r="D164" s="33"/>
      <c r="E164" s="34">
        <v>0.9678293309916125</v>
      </c>
      <c r="F164" s="34">
        <v>1.8584968702185178</v>
      </c>
      <c r="G164" s="33"/>
      <c r="H164" s="34">
        <v>1.1287667823865732</v>
      </c>
      <c r="I164" s="34">
        <v>0.89287216184875418</v>
      </c>
      <c r="J164" s="34">
        <v>2.0216389442353275</v>
      </c>
      <c r="K164" s="33"/>
    </row>
    <row r="165" spans="1:11" hidden="1">
      <c r="A165" s="33">
        <v>8</v>
      </c>
      <c r="B165" s="34">
        <v>0.80468725697480314</v>
      </c>
      <c r="C165" s="34">
        <v>1.2522256492101047</v>
      </c>
      <c r="D165" s="33"/>
      <c r="E165" s="34">
        <v>0.9678293309916125</v>
      </c>
      <c r="F165" s="34">
        <v>2.2200549802017169</v>
      </c>
      <c r="G165" s="33"/>
      <c r="H165" s="34">
        <v>1.1287667823865732</v>
      </c>
      <c r="I165" s="34">
        <v>1.2522256492101047</v>
      </c>
      <c r="J165" s="34">
        <v>2.3809924315966779</v>
      </c>
      <c r="K165" s="33"/>
    </row>
    <row r="166" spans="1:11" hidden="1">
      <c r="A166" s="33">
        <v>9</v>
      </c>
      <c r="B166" s="34">
        <v>0.80468725697480314</v>
      </c>
      <c r="C166" s="34">
        <v>1.7041732866891037</v>
      </c>
      <c r="D166" s="33"/>
      <c r="E166" s="34">
        <v>0.9678293309916125</v>
      </c>
      <c r="F166" s="34">
        <v>2.6697979950588673</v>
      </c>
      <c r="G166" s="33"/>
      <c r="H166" s="34">
        <v>1.1287667823865732</v>
      </c>
      <c r="I166" s="34">
        <v>1.7041732866891037</v>
      </c>
      <c r="J166" s="34">
        <v>2.832940069075677</v>
      </c>
      <c r="K166" s="33"/>
    </row>
    <row r="167" spans="1:11" ht="15" hidden="1" customHeight="1">
      <c r="A167" s="100" t="s">
        <v>13</v>
      </c>
      <c r="B167" s="101" t="s">
        <v>26</v>
      </c>
      <c r="C167" s="101"/>
      <c r="D167" s="101"/>
      <c r="E167" s="101" t="s">
        <v>26</v>
      </c>
      <c r="F167" s="101"/>
      <c r="G167" s="101"/>
      <c r="H167" s="101" t="s">
        <v>26</v>
      </c>
      <c r="I167" s="101"/>
      <c r="J167" s="101"/>
      <c r="K167" s="101"/>
    </row>
    <row r="168" spans="1:11" hidden="1">
      <c r="A168" s="100"/>
      <c r="B168" s="33" t="s">
        <v>39</v>
      </c>
      <c r="C168" s="33" t="s">
        <v>37</v>
      </c>
      <c r="D168" s="33"/>
      <c r="E168" s="40" t="s">
        <v>39</v>
      </c>
      <c r="F168" s="40" t="s">
        <v>38</v>
      </c>
      <c r="G168" s="33"/>
      <c r="H168" s="40" t="s">
        <v>39</v>
      </c>
      <c r="I168" s="40" t="s">
        <v>37</v>
      </c>
      <c r="J168" s="40" t="s">
        <v>38</v>
      </c>
      <c r="K168" s="33"/>
    </row>
    <row r="169" spans="1:11" hidden="1">
      <c r="A169" s="33">
        <v>1</v>
      </c>
      <c r="B169" s="32">
        <v>685.63763539496927</v>
      </c>
      <c r="C169" s="32">
        <v>2.2046226218487757</v>
      </c>
      <c r="D169" s="33"/>
      <c r="E169" s="32">
        <v>822.32423794959334</v>
      </c>
      <c r="F169" s="32">
        <v>826.73348319329091</v>
      </c>
      <c r="G169" s="33"/>
      <c r="H169" s="32">
        <v>961.2154631260662</v>
      </c>
      <c r="I169" s="32">
        <v>2.2046226218487757</v>
      </c>
      <c r="J169" s="32">
        <v>963.42008574791498</v>
      </c>
      <c r="K169" s="33"/>
    </row>
    <row r="170" spans="1:11" hidden="1">
      <c r="A170" s="33">
        <v>2</v>
      </c>
      <c r="B170" s="32">
        <v>709.88848423530578</v>
      </c>
      <c r="C170" s="32">
        <v>6.613867865546327</v>
      </c>
      <c r="D170" s="33"/>
      <c r="E170" s="32">
        <v>853.18895465547621</v>
      </c>
      <c r="F170" s="32">
        <v>857.59819989917378</v>
      </c>
      <c r="G170" s="33"/>
      <c r="H170" s="32">
        <v>994.28480245379785</v>
      </c>
      <c r="I170" s="32">
        <v>6.613867865546327</v>
      </c>
      <c r="J170" s="32">
        <v>1000.8986703193442</v>
      </c>
      <c r="K170" s="33"/>
    </row>
    <row r="171" spans="1:11" hidden="1">
      <c r="A171" s="33">
        <v>3</v>
      </c>
      <c r="B171" s="32">
        <v>734.1393330756423</v>
      </c>
      <c r="C171" s="32">
        <v>8.8184904873951027</v>
      </c>
      <c r="D171" s="33"/>
      <c r="E171" s="32">
        <v>881.84904873951029</v>
      </c>
      <c r="F171" s="32">
        <v>890.66753922690543</v>
      </c>
      <c r="G171" s="33"/>
      <c r="H171" s="32">
        <v>1029.5587644033783</v>
      </c>
      <c r="I171" s="32">
        <v>8.8184904873951027</v>
      </c>
      <c r="J171" s="32">
        <v>1038.3772548907734</v>
      </c>
      <c r="K171" s="33"/>
    </row>
    <row r="172" spans="1:11" hidden="1">
      <c r="A172" s="33">
        <v>4</v>
      </c>
      <c r="B172" s="32">
        <v>758.39018191597881</v>
      </c>
      <c r="C172" s="32">
        <v>15.43235835294143</v>
      </c>
      <c r="D172" s="33"/>
      <c r="E172" s="32">
        <v>910.50914282354438</v>
      </c>
      <c r="F172" s="32">
        <v>928.14612379833454</v>
      </c>
      <c r="G172" s="33"/>
      <c r="H172" s="32">
        <v>1062.6281037311098</v>
      </c>
      <c r="I172" s="32">
        <v>15.43235835294143</v>
      </c>
      <c r="J172" s="32">
        <v>1080.2650847059001</v>
      </c>
      <c r="K172" s="33"/>
    </row>
    <row r="173" spans="1:11" hidden="1">
      <c r="A173" s="33">
        <v>5</v>
      </c>
      <c r="B173" s="32">
        <v>784.84565337816412</v>
      </c>
      <c r="C173" s="32">
        <v>26.455471462185308</v>
      </c>
      <c r="D173" s="33"/>
      <c r="E173" s="32">
        <v>941.37385952942725</v>
      </c>
      <c r="F173" s="32">
        <v>967.82933099161255</v>
      </c>
      <c r="G173" s="33"/>
      <c r="H173" s="32">
        <v>1097.9020656806904</v>
      </c>
      <c r="I173" s="32">
        <v>26.455471462185308</v>
      </c>
      <c r="J173" s="32">
        <v>1124.3575371428756</v>
      </c>
      <c r="K173" s="33"/>
    </row>
    <row r="174" spans="1:11" hidden="1">
      <c r="A174" s="33">
        <v>6</v>
      </c>
      <c r="B174" s="32">
        <v>809.09650221850075</v>
      </c>
      <c r="C174" s="32">
        <v>41.887829815126736</v>
      </c>
      <c r="D174" s="33"/>
      <c r="E174" s="32">
        <v>970.03395361346134</v>
      </c>
      <c r="F174" s="32">
        <v>1011.921783428588</v>
      </c>
      <c r="G174" s="33"/>
      <c r="H174" s="32">
        <v>1130.9714050084219</v>
      </c>
      <c r="I174" s="32">
        <v>41.887829815126736</v>
      </c>
      <c r="J174" s="32">
        <v>1175.0638574453974</v>
      </c>
      <c r="K174" s="33"/>
    </row>
    <row r="175" spans="1:11" hidden="1">
      <c r="A175" s="33">
        <v>7</v>
      </c>
      <c r="B175" s="32">
        <v>833.34735105883726</v>
      </c>
      <c r="C175" s="32">
        <v>63.934056033614496</v>
      </c>
      <c r="D175" s="33"/>
      <c r="E175" s="32">
        <v>998.69404769749542</v>
      </c>
      <c r="F175" s="32">
        <v>1064.8327263529586</v>
      </c>
      <c r="G175" s="33"/>
      <c r="H175" s="32">
        <v>1166.2453669580023</v>
      </c>
      <c r="I175" s="32">
        <v>63.934056033614496</v>
      </c>
      <c r="J175" s="32">
        <v>1230.1794229916168</v>
      </c>
      <c r="K175" s="33"/>
    </row>
    <row r="176" spans="1:11" hidden="1">
      <c r="A176" s="33">
        <v>8</v>
      </c>
      <c r="B176" s="32">
        <v>857.59819989917378</v>
      </c>
      <c r="C176" s="32">
        <v>97.003395361346136</v>
      </c>
      <c r="D176" s="33"/>
      <c r="E176" s="32">
        <v>1029.5587644033783</v>
      </c>
      <c r="F176" s="32">
        <v>1126.5621597647244</v>
      </c>
      <c r="G176" s="33"/>
      <c r="H176" s="32">
        <v>1199.314706285734</v>
      </c>
      <c r="I176" s="32">
        <v>97.003395361346136</v>
      </c>
      <c r="J176" s="32">
        <v>1298.5227242689289</v>
      </c>
      <c r="K176" s="33"/>
    </row>
    <row r="177" spans="1:11" hidden="1">
      <c r="A177" s="33">
        <v>9</v>
      </c>
      <c r="B177" s="32">
        <v>881.84904873951029</v>
      </c>
      <c r="C177" s="32">
        <v>141.09584779832164</v>
      </c>
      <c r="D177" s="33"/>
      <c r="E177" s="32">
        <v>1058.2188584874123</v>
      </c>
      <c r="F177" s="32">
        <v>1199.314706285734</v>
      </c>
      <c r="G177" s="33"/>
      <c r="H177" s="32">
        <v>1234.5886682353143</v>
      </c>
      <c r="I177" s="32">
        <v>141.09584779832164</v>
      </c>
      <c r="J177" s="32">
        <v>1375.6845160336361</v>
      </c>
      <c r="K177" s="33"/>
    </row>
    <row r="178" spans="1:11" hidden="1"/>
    <row r="179" spans="1:11" hidden="1"/>
  </sheetData>
  <sheetProtection sheet="1" objects="1" scenarios="1" selectLockedCells="1"/>
  <mergeCells count="67">
    <mergeCell ref="A167:A168"/>
    <mergeCell ref="B167:D167"/>
    <mergeCell ref="E167:G167"/>
    <mergeCell ref="H167:K167"/>
    <mergeCell ref="A145:A146"/>
    <mergeCell ref="B145:D145"/>
    <mergeCell ref="E145:G145"/>
    <mergeCell ref="H145:K145"/>
    <mergeCell ref="A156:A157"/>
    <mergeCell ref="B156:D156"/>
    <mergeCell ref="E156:G156"/>
    <mergeCell ref="H156:K156"/>
    <mergeCell ref="A123:A124"/>
    <mergeCell ref="B123:D123"/>
    <mergeCell ref="E123:G123"/>
    <mergeCell ref="H123:K123"/>
    <mergeCell ref="A134:A135"/>
    <mergeCell ref="B134:D134"/>
    <mergeCell ref="E134:G134"/>
    <mergeCell ref="H134:K134"/>
    <mergeCell ref="A110:K110"/>
    <mergeCell ref="B111:D111"/>
    <mergeCell ref="E111:G111"/>
    <mergeCell ref="H111:K111"/>
    <mergeCell ref="A112:A113"/>
    <mergeCell ref="B112:D112"/>
    <mergeCell ref="E112:G112"/>
    <mergeCell ref="H112:K112"/>
    <mergeCell ref="H39:O39"/>
    <mergeCell ref="P99:W99"/>
    <mergeCell ref="P89:W89"/>
    <mergeCell ref="P79:W79"/>
    <mergeCell ref="P69:W69"/>
    <mergeCell ref="P49:W49"/>
    <mergeCell ref="H89:O89"/>
    <mergeCell ref="H99:O99"/>
    <mergeCell ref="H79:O79"/>
    <mergeCell ref="H69:O69"/>
    <mergeCell ref="H49:O49"/>
    <mergeCell ref="H59:O59"/>
    <mergeCell ref="P59:W59"/>
    <mergeCell ref="P39:W39"/>
    <mergeCell ref="B99:G99"/>
    <mergeCell ref="B39:G39"/>
    <mergeCell ref="B49:G49"/>
    <mergeCell ref="B69:G69"/>
    <mergeCell ref="B79:G79"/>
    <mergeCell ref="B89:G89"/>
    <mergeCell ref="B59:G59"/>
    <mergeCell ref="A1:G1"/>
    <mergeCell ref="A24:G24"/>
    <mergeCell ref="A25:G25"/>
    <mergeCell ref="A26:G26"/>
    <mergeCell ref="A27:G27"/>
    <mergeCell ref="A29:G29"/>
    <mergeCell ref="A28:G28"/>
    <mergeCell ref="A31:G31"/>
    <mergeCell ref="A30:G30"/>
    <mergeCell ref="B12:C12"/>
    <mergeCell ref="H35:O35"/>
    <mergeCell ref="A34:W34"/>
    <mergeCell ref="A32:G32"/>
    <mergeCell ref="B36:G36"/>
    <mergeCell ref="H36:O36"/>
    <mergeCell ref="P36:W36"/>
    <mergeCell ref="B35:G35"/>
    <mergeCell ref="P35:W35"/>
  </mergeCells>
  <conditionalFormatting sqref="B5:E5">
    <cfRule type="cellIs" dxfId="27" priority="66" operator="equal">
      <formula>B10</formula>
    </cfRule>
    <cfRule type="cellIs" dxfId="26" priority="67" operator="lessThan">
      <formula>B10*0.9</formula>
    </cfRule>
    <cfRule type="cellIs" dxfId="25" priority="68" operator="lessThan">
      <formula>B10*0.95</formula>
    </cfRule>
    <cfRule type="cellIs" dxfId="24" priority="69" operator="lessThan">
      <formula>B10</formula>
    </cfRule>
    <cfRule type="cellIs" dxfId="23" priority="70" operator="greaterThan">
      <formula>B10*1.1</formula>
    </cfRule>
    <cfRule type="cellIs" dxfId="22" priority="71" operator="greaterThan">
      <formula>B10*1.05</formula>
    </cfRule>
    <cfRule type="cellIs" dxfId="21" priority="72" operator="greaterThan">
      <formula>B10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0"/>
  <sheetViews>
    <sheetView workbookViewId="0">
      <selection activeCell="A5" sqref="A5"/>
    </sheetView>
  </sheetViews>
  <sheetFormatPr baseColWidth="10" defaultColWidth="8.83203125" defaultRowHeight="15"/>
  <cols>
    <col min="1" max="1" width="14.33203125" customWidth="1"/>
    <col min="2" max="2" width="13.33203125" bestFit="1" customWidth="1"/>
    <col min="3" max="3" width="15.6640625" customWidth="1"/>
    <col min="4" max="4" width="16.1640625" bestFit="1" customWidth="1"/>
    <col min="5" max="5" width="13.5" bestFit="1" customWidth="1"/>
    <col min="6" max="6" width="15.6640625" customWidth="1"/>
    <col min="7" max="7" width="16.33203125" bestFit="1" customWidth="1"/>
    <col min="8" max="8" width="16.1640625" bestFit="1" customWidth="1"/>
    <col min="9" max="9" width="13.5" bestFit="1" customWidth="1"/>
    <col min="10" max="10" width="15.6640625" customWidth="1"/>
    <col min="11" max="11" width="13.6640625" customWidth="1"/>
    <col min="12" max="12" width="16.1640625" bestFit="1" customWidth="1"/>
    <col min="13" max="13" width="5.83203125" bestFit="1" customWidth="1"/>
    <col min="14" max="19" width="5.1640625" bestFit="1" customWidth="1"/>
    <col min="21" max="21" width="4.83203125" bestFit="1" customWidth="1"/>
    <col min="22" max="23" width="5.83203125" bestFit="1" customWidth="1"/>
    <col min="24" max="29" width="5.1640625" bestFit="1" customWidth="1"/>
  </cols>
  <sheetData>
    <row r="1" spans="1:8" ht="19">
      <c r="A1" s="91" t="s">
        <v>90</v>
      </c>
      <c r="B1" s="91"/>
      <c r="C1" s="91"/>
      <c r="D1" s="91"/>
      <c r="E1" s="91"/>
      <c r="F1" s="91"/>
      <c r="G1" s="91"/>
      <c r="H1" s="91"/>
    </row>
    <row r="3" spans="1:8">
      <c r="A3" s="42" t="s">
        <v>30</v>
      </c>
    </row>
    <row r="4" spans="1:8" ht="16" thickBot="1">
      <c r="A4" s="11" t="s">
        <v>1</v>
      </c>
      <c r="B4" s="11" t="s">
        <v>2</v>
      </c>
      <c r="C4" s="11" t="s">
        <v>3</v>
      </c>
      <c r="D4" s="15" t="s">
        <v>5</v>
      </c>
      <c r="E4" s="15" t="s">
        <v>6</v>
      </c>
      <c r="F4" s="11" t="s">
        <v>31</v>
      </c>
      <c r="G4" s="3" t="s">
        <v>59</v>
      </c>
    </row>
    <row r="5" spans="1:8" ht="16" thickBot="1">
      <c r="A5" s="8">
        <f>Input!A$24</f>
        <v>34</v>
      </c>
      <c r="B5" s="9">
        <f>Input!B$24</f>
        <v>65</v>
      </c>
      <c r="C5" s="9">
        <f>Input!C$24</f>
        <v>12</v>
      </c>
      <c r="D5" s="9">
        <f>Input!D$24</f>
        <v>0.1</v>
      </c>
      <c r="E5" s="9">
        <f>Input!E$24</f>
        <v>0.2</v>
      </c>
      <c r="F5" s="12">
        <f>Input!G20</f>
        <v>1600</v>
      </c>
      <c r="G5" s="13" t="str">
        <f>IFERROR(VLOOKUP(Input!A17,'Other Bkgd Data'!K3:L6,2,FALSE),"0")</f>
        <v>0</v>
      </c>
    </row>
    <row r="8" spans="1:8">
      <c r="A8" s="4" t="s">
        <v>71</v>
      </c>
    </row>
    <row r="9" spans="1:8">
      <c r="B9" s="11" t="s">
        <v>2</v>
      </c>
      <c r="C9" s="11" t="s">
        <v>3</v>
      </c>
      <c r="D9" s="15" t="s">
        <v>5</v>
      </c>
      <c r="E9" s="15" t="s">
        <v>6</v>
      </c>
      <c r="F9" s="15" t="s">
        <v>86</v>
      </c>
      <c r="G9" s="15" t="s">
        <v>85</v>
      </c>
    </row>
    <row r="10" spans="1:8">
      <c r="B10" s="7" t="b">
        <f>IF(G5=2,65,IF(G5=5,55,IF(G5=8,55,IF(G5=11,60))))</f>
        <v>0</v>
      </c>
      <c r="C10" s="6" t="b">
        <f>IF(G5=5,7,IF(G5=8,7,IF(G5=11,9,IF(G5=2,11))))</f>
        <v>0</v>
      </c>
      <c r="D10" s="5">
        <f>IF(G5&gt;2,0.4,IF(G5=2,0.52))</f>
        <v>0.4</v>
      </c>
      <c r="E10" s="5">
        <v>0.2</v>
      </c>
      <c r="F10" s="5">
        <f>IF(G5&gt;2,0.6,IF(G5=2,0.7))</f>
        <v>0.6</v>
      </c>
      <c r="G10" s="5">
        <f>IF(G5&gt;2,0.2,IF(G5=2,0.12))</f>
        <v>0.2</v>
      </c>
    </row>
  </sheetData>
  <sheetProtection sheet="1" objects="1" scenarios="1" selectLockedCells="1"/>
  <mergeCells count="1">
    <mergeCell ref="A1:H1"/>
  </mergeCells>
  <conditionalFormatting sqref="B5:E5">
    <cfRule type="cellIs" dxfId="20" priority="59" operator="equal">
      <formula>B10</formula>
    </cfRule>
    <cfRule type="cellIs" dxfId="19" priority="60" operator="lessThan">
      <formula>B10*0.9</formula>
    </cfRule>
    <cfRule type="cellIs" dxfId="18" priority="61" operator="lessThan">
      <formula>B10*0.95</formula>
    </cfRule>
    <cfRule type="cellIs" dxfId="17" priority="62" operator="lessThan">
      <formula>B10</formula>
    </cfRule>
    <cfRule type="cellIs" dxfId="16" priority="63" operator="greaterThan">
      <formula>B10*1.1</formula>
    </cfRule>
    <cfRule type="cellIs" dxfId="15" priority="64" operator="greaterThan">
      <formula>B10*1.05</formula>
    </cfRule>
    <cfRule type="cellIs" dxfId="14" priority="65" operator="greaterThan">
      <formula>B10</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CE7A2-13A1-DC40-B351-8A7547F812BA}">
  <dimension ref="A1:H11"/>
  <sheetViews>
    <sheetView workbookViewId="0">
      <selection activeCell="A4" sqref="A4"/>
    </sheetView>
  </sheetViews>
  <sheetFormatPr baseColWidth="10" defaultRowHeight="15"/>
  <cols>
    <col min="7" max="7" width="16.83203125" customWidth="1"/>
    <col min="8" max="8" width="19.5" customWidth="1"/>
  </cols>
  <sheetData>
    <row r="1" spans="1:8" ht="19">
      <c r="A1" s="91" t="s">
        <v>94</v>
      </c>
      <c r="B1" s="91"/>
      <c r="C1" s="91"/>
      <c r="D1" s="91"/>
      <c r="E1" s="91"/>
      <c r="F1" s="91"/>
      <c r="G1" s="91"/>
      <c r="H1" s="91"/>
    </row>
    <row r="2" spans="1:8">
      <c r="A2" s="42"/>
      <c r="B2" s="74"/>
      <c r="C2" s="74"/>
      <c r="D2" s="74"/>
      <c r="E2" s="74"/>
      <c r="F2" s="74"/>
      <c r="G2" s="74"/>
      <c r="H2" s="74"/>
    </row>
    <row r="3" spans="1:8" ht="16" thickBot="1">
      <c r="A3" s="2" t="s">
        <v>1</v>
      </c>
      <c r="B3" s="2" t="s">
        <v>2</v>
      </c>
      <c r="C3" s="2" t="s">
        <v>3</v>
      </c>
      <c r="D3" s="43" t="s">
        <v>5</v>
      </c>
      <c r="E3" s="43" t="s">
        <v>6</v>
      </c>
      <c r="F3" s="43" t="s">
        <v>57</v>
      </c>
      <c r="G3" s="2" t="s">
        <v>31</v>
      </c>
      <c r="H3" s="2" t="s">
        <v>59</v>
      </c>
    </row>
    <row r="4" spans="1:8" ht="16" thickBot="1">
      <c r="A4" s="8">
        <f>Input!A24</f>
        <v>34</v>
      </c>
      <c r="B4" s="9">
        <f>Input!B24</f>
        <v>65</v>
      </c>
      <c r="C4" s="9">
        <f>Input!C24</f>
        <v>12</v>
      </c>
      <c r="D4" s="9">
        <f>Input!D24</f>
        <v>0.1</v>
      </c>
      <c r="E4" s="9">
        <f>Input!E24</f>
        <v>0.2</v>
      </c>
      <c r="F4" s="9">
        <f>Input!F24</f>
        <v>0.5</v>
      </c>
      <c r="G4" s="12">
        <f>Input!H20</f>
        <v>1800</v>
      </c>
      <c r="H4" s="10" t="str">
        <f>Input!A17</f>
        <v>MAINTENANCE</v>
      </c>
    </row>
    <row r="5" spans="1:8">
      <c r="A5" s="1"/>
      <c r="B5" s="1"/>
      <c r="C5" s="1"/>
      <c r="D5" s="1"/>
      <c r="E5" s="1"/>
      <c r="F5" s="1"/>
      <c r="G5" s="1"/>
      <c r="H5" s="1"/>
    </row>
    <row r="6" spans="1:8" s="52" customFormat="1">
      <c r="A6" s="1"/>
      <c r="B6" s="1"/>
      <c r="C6" s="1"/>
      <c r="D6" s="1"/>
      <c r="E6" s="1"/>
      <c r="F6" s="1"/>
      <c r="G6" s="1"/>
      <c r="H6" s="1"/>
    </row>
    <row r="7" spans="1:8">
      <c r="A7" s="1"/>
      <c r="B7" s="1"/>
      <c r="C7" s="1"/>
      <c r="D7" s="1"/>
      <c r="E7" s="1"/>
      <c r="F7" s="1"/>
      <c r="G7" s="1"/>
      <c r="H7" s="1"/>
    </row>
    <row r="8" spans="1:8">
      <c r="A8" s="4" t="s">
        <v>71</v>
      </c>
      <c r="B8" s="1"/>
      <c r="C8" s="1"/>
      <c r="D8" s="1"/>
      <c r="E8" s="1"/>
      <c r="F8" s="1"/>
      <c r="G8" s="1"/>
      <c r="H8" s="1"/>
    </row>
    <row r="9" spans="1:8">
      <c r="A9" s="1"/>
      <c r="B9" s="2" t="s">
        <v>2</v>
      </c>
      <c r="C9" s="2" t="s">
        <v>3</v>
      </c>
      <c r="D9" s="43" t="s">
        <v>5</v>
      </c>
      <c r="E9" s="43" t="s">
        <v>6</v>
      </c>
      <c r="F9" s="43" t="s">
        <v>86</v>
      </c>
      <c r="G9" s="43" t="s">
        <v>85</v>
      </c>
    </row>
    <row r="10" spans="1:8">
      <c r="A10" s="1"/>
      <c r="B10" s="6">
        <v>58</v>
      </c>
      <c r="C10" s="2">
        <v>8</v>
      </c>
      <c r="D10" s="2">
        <v>0.4</v>
      </c>
      <c r="E10" s="2">
        <v>0.2</v>
      </c>
      <c r="F10" s="43">
        <v>0.6</v>
      </c>
      <c r="G10" s="43">
        <v>0.2</v>
      </c>
    </row>
    <row r="11" spans="1:8">
      <c r="A11" s="52"/>
      <c r="B11" s="7"/>
      <c r="C11" s="6"/>
      <c r="D11" s="5"/>
      <c r="E11" s="5"/>
      <c r="F11" s="5"/>
      <c r="G11" s="5"/>
      <c r="H11" s="52"/>
    </row>
  </sheetData>
  <sheetProtection sheet="1" objects="1" scenarios="1" selectLockedCells="1"/>
  <mergeCells count="1">
    <mergeCell ref="A1:H1"/>
  </mergeCells>
  <conditionalFormatting sqref="B4:E4">
    <cfRule type="cellIs" dxfId="13" priority="8" operator="equal">
      <formula>B10</formula>
    </cfRule>
    <cfRule type="cellIs" dxfId="12" priority="9" operator="lessThan">
      <formula>B10*0.9</formula>
    </cfRule>
    <cfRule type="cellIs" dxfId="11" priority="10" operator="lessThan">
      <formula>B10*0.95</formula>
    </cfRule>
    <cfRule type="cellIs" dxfId="10" priority="11" operator="lessThan">
      <formula>B10</formula>
    </cfRule>
    <cfRule type="cellIs" dxfId="9" priority="12" operator="greaterThan">
      <formula>B10*1.1</formula>
    </cfRule>
    <cfRule type="cellIs" dxfId="8" priority="13" operator="greaterThan">
      <formula>B10*1.05</formula>
    </cfRule>
    <cfRule type="cellIs" dxfId="7" priority="14" operator="greaterThan">
      <formula>B10</formula>
    </cfRule>
  </conditionalFormatting>
  <conditionalFormatting sqref="F4">
    <cfRule type="cellIs" dxfId="6" priority="140" operator="equal">
      <formula>G10</formula>
    </cfRule>
    <cfRule type="cellIs" dxfId="5" priority="141" operator="lessThan">
      <formula>G10*0.9</formula>
    </cfRule>
    <cfRule type="cellIs" dxfId="4" priority="142" operator="lessThan">
      <formula>G10*0.95</formula>
    </cfRule>
    <cfRule type="cellIs" dxfId="3" priority="143" operator="lessThan">
      <formula>G10</formula>
    </cfRule>
    <cfRule type="cellIs" dxfId="2" priority="144" operator="greaterThan">
      <formula>G10*1.1</formula>
    </cfRule>
    <cfRule type="cellIs" dxfId="1" priority="145" operator="greaterThan">
      <formula>G10*1.05</formula>
    </cfRule>
    <cfRule type="cellIs" dxfId="0" priority="146" operator="greaterThan">
      <formula>G10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7"/>
  <sheetViews>
    <sheetView topLeftCell="F1" workbookViewId="0">
      <selection activeCell="G15" sqref="G15"/>
    </sheetView>
  </sheetViews>
  <sheetFormatPr baseColWidth="10" defaultRowHeight="15"/>
  <cols>
    <col min="1" max="1" width="29.6640625" customWidth="1"/>
    <col min="2" max="2" width="12.1640625" customWidth="1"/>
    <col min="3" max="3" width="17.83203125" customWidth="1"/>
    <col min="4" max="4" width="17.1640625" style="53" customWidth="1"/>
    <col min="6" max="6" width="16.5" bestFit="1" customWidth="1"/>
    <col min="7" max="7" width="25.1640625" customWidth="1"/>
    <col min="10" max="10" width="20.6640625" customWidth="1"/>
    <col min="11" max="11" width="24.83203125" customWidth="1"/>
    <col min="14" max="14" width="17.6640625" customWidth="1"/>
    <col min="15" max="15" width="24.5" bestFit="1" customWidth="1"/>
  </cols>
  <sheetData>
    <row r="1" spans="1:15">
      <c r="A1" t="s">
        <v>51</v>
      </c>
      <c r="C1" t="s">
        <v>72</v>
      </c>
      <c r="F1" t="s">
        <v>52</v>
      </c>
      <c r="J1" t="s">
        <v>53</v>
      </c>
      <c r="N1" t="s">
        <v>91</v>
      </c>
    </row>
    <row r="2" spans="1:15">
      <c r="A2" t="s">
        <v>72</v>
      </c>
      <c r="C2" t="s">
        <v>54</v>
      </c>
      <c r="D2" s="53" t="s">
        <v>55</v>
      </c>
      <c r="F2" t="s">
        <v>54</v>
      </c>
      <c r="G2" t="s">
        <v>56</v>
      </c>
      <c r="J2" t="s">
        <v>54</v>
      </c>
      <c r="K2" t="s">
        <v>56</v>
      </c>
      <c r="N2" t="s">
        <v>54</v>
      </c>
      <c r="O2" t="s">
        <v>56</v>
      </c>
    </row>
    <row r="3" spans="1:15">
      <c r="A3" t="s">
        <v>52</v>
      </c>
      <c r="C3">
        <v>500</v>
      </c>
      <c r="D3" s="53">
        <v>1</v>
      </c>
      <c r="F3" s="44">
        <v>900</v>
      </c>
      <c r="G3" t="s">
        <v>75</v>
      </c>
      <c r="H3">
        <v>2</v>
      </c>
      <c r="J3">
        <v>1100</v>
      </c>
      <c r="K3" t="s">
        <v>78</v>
      </c>
      <c r="L3">
        <v>2</v>
      </c>
      <c r="N3">
        <v>1800</v>
      </c>
      <c r="O3" t="s">
        <v>92</v>
      </c>
    </row>
    <row r="4" spans="1:15">
      <c r="A4" t="s">
        <v>53</v>
      </c>
      <c r="C4">
        <v>600</v>
      </c>
      <c r="D4" s="53">
        <v>1.5</v>
      </c>
      <c r="F4">
        <v>1000</v>
      </c>
      <c r="G4" t="s">
        <v>76</v>
      </c>
      <c r="H4">
        <v>5</v>
      </c>
      <c r="J4">
        <v>1151</v>
      </c>
      <c r="K4" t="s">
        <v>75</v>
      </c>
      <c r="L4">
        <v>5</v>
      </c>
      <c r="N4">
        <v>1851</v>
      </c>
    </row>
    <row r="5" spans="1:15">
      <c r="A5" t="s">
        <v>91</v>
      </c>
      <c r="C5">
        <v>700</v>
      </c>
      <c r="D5" s="53">
        <v>2</v>
      </c>
      <c r="F5">
        <v>1100</v>
      </c>
      <c r="G5" t="s">
        <v>77</v>
      </c>
      <c r="H5">
        <v>8</v>
      </c>
      <c r="J5">
        <v>1200</v>
      </c>
      <c r="K5" t="s">
        <v>76</v>
      </c>
      <c r="L5">
        <v>8</v>
      </c>
      <c r="N5">
        <v>1900</v>
      </c>
    </row>
    <row r="6" spans="1:15">
      <c r="C6">
        <v>800</v>
      </c>
      <c r="D6" s="53">
        <v>2.5</v>
      </c>
      <c r="J6">
        <v>1251</v>
      </c>
      <c r="K6" t="s">
        <v>77</v>
      </c>
      <c r="L6">
        <v>11</v>
      </c>
      <c r="N6">
        <v>1951</v>
      </c>
    </row>
    <row r="7" spans="1:15">
      <c r="C7">
        <v>900</v>
      </c>
      <c r="D7" s="53">
        <v>3</v>
      </c>
      <c r="J7">
        <v>1300</v>
      </c>
      <c r="N7">
        <v>2000</v>
      </c>
    </row>
    <row r="8" spans="1:15">
      <c r="C8">
        <v>1000</v>
      </c>
      <c r="J8">
        <v>1351</v>
      </c>
      <c r="N8">
        <v>2051</v>
      </c>
    </row>
    <row r="9" spans="1:15">
      <c r="J9">
        <v>1400</v>
      </c>
      <c r="N9">
        <v>2100</v>
      </c>
    </row>
    <row r="10" spans="1:15">
      <c r="J10">
        <v>1451</v>
      </c>
      <c r="N10">
        <v>2151</v>
      </c>
    </row>
    <row r="11" spans="1:15">
      <c r="J11">
        <v>1500</v>
      </c>
      <c r="N11">
        <v>2200</v>
      </c>
    </row>
    <row r="12" spans="1:15">
      <c r="J12">
        <v>1551</v>
      </c>
      <c r="N12">
        <v>2251</v>
      </c>
    </row>
    <row r="13" spans="1:15">
      <c r="J13">
        <v>1600</v>
      </c>
      <c r="N13">
        <v>2300</v>
      </c>
    </row>
    <row r="14" spans="1:15">
      <c r="N14">
        <v>2351</v>
      </c>
    </row>
    <row r="15" spans="1:15">
      <c r="N15">
        <v>2400</v>
      </c>
    </row>
    <row r="16" spans="1:15">
      <c r="N16">
        <v>2451</v>
      </c>
    </row>
    <row r="17" spans="14:14">
      <c r="N17">
        <v>2500</v>
      </c>
    </row>
  </sheetData>
  <sheetProtection sheet="1" objects="1" scenarios="1" select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1157D3B8F73946A976B4BF8D028BA1" ma:contentTypeVersion="10" ma:contentTypeDescription="Create a new document." ma:contentTypeScope="" ma:versionID="e2eb41e091ef36163dd7971183e9db89">
  <xsd:schema xmlns:xsd="http://www.w3.org/2001/XMLSchema" xmlns:xs="http://www.w3.org/2001/XMLSchema" xmlns:p="http://schemas.microsoft.com/office/2006/metadata/properties" xmlns:ns2="4de526d9-6600-41fe-ac9f-b553f9b8b298" xmlns:ns3="251cae61-8135-4a88-bc5f-8b47aaccd9f5" targetNamespace="http://schemas.microsoft.com/office/2006/metadata/properties" ma:root="true" ma:fieldsID="5f89832c7f34bbce37bee6095dc5ef40" ns2:_="" ns3:_="">
    <xsd:import namespace="4de526d9-6600-41fe-ac9f-b553f9b8b298"/>
    <xsd:import namespace="251cae61-8135-4a88-bc5f-8b47aaccd9f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e526d9-6600-41fe-ac9f-b553f9b8b2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1cae61-8135-4a88-bc5f-8b47aaccd9f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231554D-D747-4FC4-81FF-2D7A38F89127}"/>
</file>

<file path=customXml/itemProps2.xml><?xml version="1.0" encoding="utf-8"?>
<ds:datastoreItem xmlns:ds="http://schemas.openxmlformats.org/officeDocument/2006/customXml" ds:itemID="{3023B059-5FDB-4E7D-8E8C-979204E747DE}"/>
</file>

<file path=customXml/itemProps3.xml><?xml version="1.0" encoding="utf-8"?>
<ds:datastoreItem xmlns:ds="http://schemas.openxmlformats.org/officeDocument/2006/customXml" ds:itemID="{25DB873D-BCE5-4DB6-A849-049926B6A571}"/>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Input</vt:lpstr>
      <vt:lpstr>Backgrounding</vt:lpstr>
      <vt:lpstr>Replacement Heifer</vt:lpstr>
      <vt:lpstr>Mature Cows</vt:lpstr>
      <vt:lpstr>Mature Bulls</vt:lpstr>
      <vt:lpstr>Other Bkgd Data</vt:lpstr>
      <vt:lpstr>BULL</vt:lpstr>
      <vt:lpstr>BULLweights</vt:lpstr>
      <vt:lpstr>CLASS</vt:lpstr>
      <vt:lpstr>GF</vt:lpstr>
      <vt:lpstr>GFweights</vt:lpstr>
      <vt:lpstr>MAT</vt:lpstr>
      <vt:lpstr>MATweights</vt:lpstr>
      <vt:lpstr>REP</vt:lpstr>
      <vt:lpstr>REPweights</vt:lpstr>
    </vt:vector>
  </TitlesOfParts>
  <Company>AAFC-AAC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Colyn, Jeff</dc:creator>
  <cp:lastModifiedBy>Microsoft Office User</cp:lastModifiedBy>
  <cp:lastPrinted>2018-10-01T20:47:52Z</cp:lastPrinted>
  <dcterms:created xsi:type="dcterms:W3CDTF">2018-09-20T18:57:47Z</dcterms:created>
  <dcterms:modified xsi:type="dcterms:W3CDTF">2019-01-14T22:27:40Z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0x0101005A1157D3B8F73946A976B4BF8D028BA1</vt:lpwstr>
  </property>
</Properties>
</file>