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95" yWindow="-345" windowWidth="20730" windowHeight="10155" tabRatio="725"/>
  </bookViews>
  <sheets>
    <sheet name="Note" sheetId="10" r:id="rId1"/>
    <sheet name="N AB, Profit Max" sheetId="2" r:id="rId2"/>
    <sheet name="N AB, Costs Min" sheetId="7" r:id="rId3"/>
    <sheet name="P AB, Profit Max" sheetId="1" r:id="rId4"/>
    <sheet name="P AB, Costs Min" sheetId="5" r:id="rId5"/>
    <sheet name="N &amp; P SK, Profit Max" sheetId="3" r:id="rId6"/>
    <sheet name="N &amp; P SK, Costs Min" sheetId="6" r:id="rId7"/>
    <sheet name="Fertilizer Prices" sheetId="8" r:id="rId8"/>
    <sheet name="Hay Prices" sheetId="9" r:id="rId9"/>
  </sheets>
  <definedNames>
    <definedName name="_xlnm.Print_Area" localSheetId="6">'N &amp; P SK, Costs Min'!$X$14:$AU$35</definedName>
    <definedName name="_xlnm.Print_Area" localSheetId="5">'N &amp; P SK, Profit Max'!$V$16:$AP$37</definedName>
    <definedName name="_xlnm.Print_Area" localSheetId="2">'N AB, Costs Min'!$J$11:$AO$54</definedName>
    <definedName name="_xlnm.Print_Area" localSheetId="1">'N AB, Profit Max'!$P$14:$AO$59</definedName>
    <definedName name="_xlnm.Print_Area" localSheetId="4">'P AB, Costs Min'!$K$13:$BB$68</definedName>
    <definedName name="_xlnm.Print_Area" localSheetId="3">'P AB, Profit Max'!$L$14:$AV$71</definedName>
  </definedNames>
  <calcPr calcId="145621"/>
</workbook>
</file>

<file path=xl/calcChain.xml><?xml version="1.0" encoding="utf-8"?>
<calcChain xmlns="http://schemas.openxmlformats.org/spreadsheetml/2006/main">
  <c r="R17" i="8" l="1"/>
  <c r="S17" i="8"/>
  <c r="T17" i="8"/>
  <c r="R20" i="8"/>
  <c r="S20" i="8"/>
  <c r="T20" i="8"/>
  <c r="T16" i="8"/>
  <c r="S16" i="8"/>
  <c r="R16" i="8"/>
  <c r="BA50" i="5" l="1"/>
  <c r="N50" i="5"/>
  <c r="O50" i="5"/>
  <c r="P50" i="5"/>
  <c r="Q50" i="5"/>
  <c r="R50" i="5"/>
  <c r="S50" i="5"/>
  <c r="U50" i="5"/>
  <c r="V50" i="5"/>
  <c r="W50" i="5"/>
  <c r="X50" i="5"/>
  <c r="Y50" i="5"/>
  <c r="Z50" i="5"/>
  <c r="AB50" i="5"/>
  <c r="AC50" i="5"/>
  <c r="AD50" i="5"/>
  <c r="AE50" i="5"/>
  <c r="AF50" i="5"/>
  <c r="AG50" i="5"/>
  <c r="AI50" i="5"/>
  <c r="AJ50" i="5"/>
  <c r="AK50" i="5"/>
  <c r="AL50" i="5"/>
  <c r="AM50" i="5"/>
  <c r="AN50" i="5"/>
  <c r="AP50" i="5"/>
  <c r="AQ50" i="5"/>
  <c r="AR50" i="5"/>
  <c r="AS50" i="5"/>
  <c r="AT50" i="5"/>
  <c r="AU50" i="5"/>
  <c r="AW50" i="5"/>
  <c r="AX50" i="5"/>
  <c r="AY50" i="5"/>
  <c r="AZ50" i="5"/>
  <c r="BB50" i="5"/>
  <c r="N51" i="5"/>
  <c r="O51" i="5"/>
  <c r="P51" i="5"/>
  <c r="Q51" i="5"/>
  <c r="R51" i="5"/>
  <c r="S51" i="5"/>
  <c r="U51" i="5"/>
  <c r="V51" i="5"/>
  <c r="W51" i="5"/>
  <c r="X51" i="5"/>
  <c r="Y51" i="5"/>
  <c r="Z51" i="5"/>
  <c r="AB51" i="5"/>
  <c r="AC51" i="5"/>
  <c r="AD51" i="5"/>
  <c r="AE51" i="5"/>
  <c r="AF51" i="5"/>
  <c r="AG51" i="5"/>
  <c r="AI51" i="5"/>
  <c r="AJ51" i="5"/>
  <c r="AK51" i="5"/>
  <c r="AL51" i="5"/>
  <c r="AM51" i="5"/>
  <c r="AN51" i="5"/>
  <c r="AP51" i="5"/>
  <c r="AQ51" i="5"/>
  <c r="AR51" i="5"/>
  <c r="AS51" i="5"/>
  <c r="AT51" i="5"/>
  <c r="AU51" i="5"/>
  <c r="AW51" i="5"/>
  <c r="AX51" i="5"/>
  <c r="AY51" i="5"/>
  <c r="AZ51" i="5"/>
  <c r="BA51" i="5"/>
  <c r="BB51" i="5"/>
  <c r="N52" i="5"/>
  <c r="O52" i="5"/>
  <c r="P52" i="5"/>
  <c r="Q52" i="5"/>
  <c r="R52" i="5"/>
  <c r="S52" i="5"/>
  <c r="U52" i="5"/>
  <c r="V52" i="5"/>
  <c r="W52" i="5"/>
  <c r="X52" i="5"/>
  <c r="Y52" i="5"/>
  <c r="Z52" i="5"/>
  <c r="AB52" i="5"/>
  <c r="AC52" i="5"/>
  <c r="AD52" i="5"/>
  <c r="AE52" i="5"/>
  <c r="AF52" i="5"/>
  <c r="AG52" i="5"/>
  <c r="AI52" i="5"/>
  <c r="AJ52" i="5"/>
  <c r="AK52" i="5"/>
  <c r="AL52" i="5"/>
  <c r="AM52" i="5"/>
  <c r="AN52" i="5"/>
  <c r="AP52" i="5"/>
  <c r="AQ52" i="5"/>
  <c r="AR52" i="5"/>
  <c r="AS52" i="5"/>
  <c r="AT52" i="5"/>
  <c r="AU52" i="5"/>
  <c r="AW52" i="5"/>
  <c r="AX52" i="5"/>
  <c r="AY52" i="5"/>
  <c r="AZ52" i="5"/>
  <c r="BA52" i="5"/>
  <c r="BB52" i="5"/>
  <c r="M51" i="5"/>
  <c r="M52" i="5"/>
  <c r="N57" i="5"/>
  <c r="O57" i="5"/>
  <c r="P57" i="5"/>
  <c r="Q57" i="5"/>
  <c r="R57" i="5"/>
  <c r="S57" i="5"/>
  <c r="U57" i="5"/>
  <c r="V57" i="5"/>
  <c r="W57" i="5"/>
  <c r="X57" i="5"/>
  <c r="Y57" i="5"/>
  <c r="Z57" i="5"/>
  <c r="AB57" i="5"/>
  <c r="AC57" i="5"/>
  <c r="AD57" i="5"/>
  <c r="AE57" i="5"/>
  <c r="AF57" i="5"/>
  <c r="AG57" i="5"/>
  <c r="AI57" i="5"/>
  <c r="AJ57" i="5"/>
  <c r="AK57" i="5"/>
  <c r="AL57" i="5"/>
  <c r="AM57" i="5"/>
  <c r="AN57" i="5"/>
  <c r="AP57" i="5"/>
  <c r="AQ57" i="5"/>
  <c r="AR57" i="5"/>
  <c r="AS57" i="5"/>
  <c r="AT57" i="5"/>
  <c r="AU57" i="5"/>
  <c r="AW57" i="5"/>
  <c r="AX57" i="5"/>
  <c r="AY57" i="5"/>
  <c r="AZ57" i="5"/>
  <c r="BA57" i="5"/>
  <c r="BB57" i="5"/>
  <c r="N58" i="5"/>
  <c r="O58" i="5"/>
  <c r="P58" i="5"/>
  <c r="Q58" i="5"/>
  <c r="R58" i="5"/>
  <c r="S58" i="5"/>
  <c r="U58" i="5"/>
  <c r="V58" i="5"/>
  <c r="W58" i="5"/>
  <c r="X58" i="5"/>
  <c r="Y58" i="5"/>
  <c r="Z58" i="5"/>
  <c r="AB58" i="5"/>
  <c r="AC58" i="5"/>
  <c r="AD58" i="5"/>
  <c r="AE58" i="5"/>
  <c r="AF58" i="5"/>
  <c r="AG58" i="5"/>
  <c r="AI58" i="5"/>
  <c r="AJ58" i="5"/>
  <c r="AK58" i="5"/>
  <c r="AL58" i="5"/>
  <c r="AM58" i="5"/>
  <c r="AN58" i="5"/>
  <c r="AP58" i="5"/>
  <c r="AQ58" i="5"/>
  <c r="AR58" i="5"/>
  <c r="AS58" i="5"/>
  <c r="AT58" i="5"/>
  <c r="AU58" i="5"/>
  <c r="AW58" i="5"/>
  <c r="AX58" i="5"/>
  <c r="AY58" i="5"/>
  <c r="AZ58" i="5"/>
  <c r="BA58" i="5"/>
  <c r="BB58" i="5"/>
  <c r="M57" i="5"/>
  <c r="M58" i="5"/>
  <c r="M62" i="5"/>
  <c r="O62" i="5" s="1"/>
  <c r="N62" i="5"/>
  <c r="Q62" i="5"/>
  <c r="R62" i="5"/>
  <c r="S62" i="5"/>
  <c r="U62" i="5"/>
  <c r="V62" i="5"/>
  <c r="W62" i="5"/>
  <c r="X62" i="5"/>
  <c r="Z62" i="5"/>
  <c r="AB62" i="5"/>
  <c r="AC62" i="5"/>
  <c r="AD62" i="5"/>
  <c r="AE62" i="5"/>
  <c r="AF62" i="5"/>
  <c r="AG62" i="5"/>
  <c r="AI62" i="5"/>
  <c r="AJ62" i="5"/>
  <c r="AK62" i="5"/>
  <c r="AL62" i="5"/>
  <c r="AM62" i="5"/>
  <c r="AN62" i="5"/>
  <c r="AP62" i="5"/>
  <c r="AQ62" i="5"/>
  <c r="AS62" i="5"/>
  <c r="AT62" i="5"/>
  <c r="AU62" i="5"/>
  <c r="AW62" i="5"/>
  <c r="AX62" i="5"/>
  <c r="AY62" i="5"/>
  <c r="AZ62" i="5"/>
  <c r="BB62" i="5"/>
  <c r="M63" i="5"/>
  <c r="P63" i="5" s="1"/>
  <c r="N63" i="5"/>
  <c r="O63" i="5"/>
  <c r="U63" i="5"/>
  <c r="V63" i="5"/>
  <c r="W63" i="5"/>
  <c r="X63" i="5"/>
  <c r="AB63" i="5"/>
  <c r="AE63" i="5"/>
  <c r="AF63" i="5"/>
  <c r="AG63" i="5"/>
  <c r="AI63" i="5"/>
  <c r="AN63" i="5"/>
  <c r="AP63" i="5"/>
  <c r="AQ63" i="5"/>
  <c r="AW63" i="5"/>
  <c r="AX63" i="5"/>
  <c r="AY63" i="5"/>
  <c r="AZ63" i="5"/>
  <c r="K65" i="5"/>
  <c r="K66" i="5"/>
  <c r="K67" i="5"/>
  <c r="K68" i="5"/>
  <c r="K62" i="5"/>
  <c r="K63" i="5"/>
  <c r="K64" i="5"/>
  <c r="L58" i="5"/>
  <c r="L59" i="5" s="1"/>
  <c r="L60" i="5" s="1"/>
  <c r="L61" i="5" s="1"/>
  <c r="L57" i="5"/>
  <c r="L56" i="5"/>
  <c r="L55" i="5" s="1"/>
  <c r="L49" i="5"/>
  <c r="L48" i="5" s="1"/>
  <c r="L50" i="5"/>
  <c r="L52" i="5"/>
  <c r="L53" i="5" s="1"/>
  <c r="L51" i="5"/>
  <c r="K52" i="5"/>
  <c r="K53" i="5"/>
  <c r="K54" i="5"/>
  <c r="K48" i="5"/>
  <c r="K49" i="5"/>
  <c r="K50" i="5"/>
  <c r="K51" i="5"/>
  <c r="K58" i="5"/>
  <c r="K57" i="5"/>
  <c r="N40" i="5"/>
  <c r="N39" i="5"/>
  <c r="N38" i="5"/>
  <c r="N36" i="5"/>
  <c r="N35" i="5"/>
  <c r="N34" i="5"/>
  <c r="O34" i="5"/>
  <c r="P34" i="5"/>
  <c r="Q34" i="5"/>
  <c r="R34" i="5"/>
  <c r="S34" i="5"/>
  <c r="U34" i="5"/>
  <c r="V34" i="5"/>
  <c r="W34" i="5"/>
  <c r="X34" i="5"/>
  <c r="Y34" i="5"/>
  <c r="Z34" i="5"/>
  <c r="AB34" i="5"/>
  <c r="AC34" i="5"/>
  <c r="AD34" i="5"/>
  <c r="AE34" i="5"/>
  <c r="AF34" i="5"/>
  <c r="AG34" i="5"/>
  <c r="AI34" i="5"/>
  <c r="AJ34" i="5"/>
  <c r="AK34" i="5"/>
  <c r="AL34" i="5"/>
  <c r="AM34" i="5"/>
  <c r="AN34" i="5"/>
  <c r="O35" i="5"/>
  <c r="P35" i="5"/>
  <c r="Q35" i="5"/>
  <c r="R35" i="5"/>
  <c r="S35" i="5"/>
  <c r="U35" i="5"/>
  <c r="V35" i="5"/>
  <c r="W35" i="5"/>
  <c r="X35" i="5"/>
  <c r="Y35" i="5"/>
  <c r="Z35" i="5"/>
  <c r="AB35" i="5"/>
  <c r="AC35" i="5"/>
  <c r="AD35" i="5"/>
  <c r="AE35" i="5"/>
  <c r="AF35" i="5"/>
  <c r="AG35" i="5"/>
  <c r="AI35" i="5"/>
  <c r="AJ35" i="5"/>
  <c r="AK35" i="5"/>
  <c r="AL35" i="5"/>
  <c r="AM35" i="5"/>
  <c r="AN35" i="5"/>
  <c r="M34" i="5"/>
  <c r="M35" i="5"/>
  <c r="L34" i="5"/>
  <c r="L35" i="5"/>
  <c r="L36" i="5"/>
  <c r="L37" i="5"/>
  <c r="L30" i="5"/>
  <c r="K34" i="5"/>
  <c r="K36" i="5"/>
  <c r="K35" i="5"/>
  <c r="M31" i="5"/>
  <c r="R31" i="5" s="1"/>
  <c r="M32" i="5"/>
  <c r="R32" i="5" s="1"/>
  <c r="N31" i="5"/>
  <c r="O31" i="5"/>
  <c r="P31" i="5"/>
  <c r="Q31" i="5"/>
  <c r="U31" i="5"/>
  <c r="V31" i="5"/>
  <c r="W31" i="5"/>
  <c r="X31" i="5"/>
  <c r="Y31" i="5"/>
  <c r="Z31" i="5"/>
  <c r="AB31" i="5"/>
  <c r="AD31" i="5"/>
  <c r="AE31" i="5"/>
  <c r="AF31" i="5"/>
  <c r="AG31" i="5"/>
  <c r="AI31" i="5"/>
  <c r="AJ31" i="5"/>
  <c r="AM31" i="5"/>
  <c r="AN31" i="5"/>
  <c r="N32" i="5"/>
  <c r="O32" i="5"/>
  <c r="P32" i="5"/>
  <c r="Q32" i="5"/>
  <c r="U32" i="5"/>
  <c r="V32" i="5"/>
  <c r="W32" i="5"/>
  <c r="X32" i="5"/>
  <c r="Y32" i="5"/>
  <c r="Z32" i="5"/>
  <c r="AB32" i="5"/>
  <c r="AD32" i="5"/>
  <c r="AE32" i="5"/>
  <c r="AF32" i="5"/>
  <c r="AG32" i="5"/>
  <c r="AI32" i="5"/>
  <c r="AJ32" i="5"/>
  <c r="AM32" i="5"/>
  <c r="AN32" i="5"/>
  <c r="L29" i="5"/>
  <c r="L28" i="5"/>
  <c r="L32" i="5"/>
  <c r="L33" i="5" s="1"/>
  <c r="L31" i="5"/>
  <c r="M22" i="5"/>
  <c r="S22" i="5" s="1"/>
  <c r="N22" i="5"/>
  <c r="O22" i="5"/>
  <c r="P22" i="5"/>
  <c r="Q22" i="5"/>
  <c r="R22" i="5"/>
  <c r="U22" i="5"/>
  <c r="V22" i="5"/>
  <c r="W22" i="5"/>
  <c r="X22" i="5"/>
  <c r="Y22" i="5"/>
  <c r="Z22" i="5"/>
  <c r="AB22" i="5"/>
  <c r="AE22" i="5"/>
  <c r="AF22" i="5"/>
  <c r="AG22" i="5"/>
  <c r="AI22" i="5"/>
  <c r="AJ22" i="5"/>
  <c r="AK22" i="5"/>
  <c r="AN22" i="5"/>
  <c r="M23" i="5"/>
  <c r="R23" i="5" s="1"/>
  <c r="N23" i="5"/>
  <c r="O23" i="5"/>
  <c r="P23" i="5"/>
  <c r="Q23" i="5"/>
  <c r="U23" i="5"/>
  <c r="V23" i="5"/>
  <c r="W23" i="5"/>
  <c r="X23" i="5"/>
  <c r="Y23" i="5"/>
  <c r="Z23" i="5"/>
  <c r="AB23" i="5"/>
  <c r="AE23" i="5"/>
  <c r="AF23" i="5"/>
  <c r="AG23" i="5"/>
  <c r="AI23" i="5"/>
  <c r="AJ23" i="5"/>
  <c r="AN23" i="5"/>
  <c r="L21" i="5"/>
  <c r="L20" i="5" s="1"/>
  <c r="L22" i="5"/>
  <c r="L24" i="5"/>
  <c r="L25" i="5"/>
  <c r="L26" i="5"/>
  <c r="L23" i="5"/>
  <c r="K20" i="5"/>
  <c r="K21" i="5"/>
  <c r="K22" i="5"/>
  <c r="K23" i="5"/>
  <c r="K24" i="5"/>
  <c r="K25" i="5"/>
  <c r="K26" i="5"/>
  <c r="K29" i="5"/>
  <c r="K31" i="5"/>
  <c r="K32" i="5"/>
  <c r="C31" i="5"/>
  <c r="N68" i="1"/>
  <c r="O68" i="1"/>
  <c r="P68" i="1"/>
  <c r="Q68" i="1"/>
  <c r="R68" i="1"/>
  <c r="T68" i="1"/>
  <c r="U68" i="1"/>
  <c r="V68" i="1"/>
  <c r="W68" i="1"/>
  <c r="X68" i="1"/>
  <c r="Z68" i="1"/>
  <c r="AA68" i="1"/>
  <c r="AB68" i="1"/>
  <c r="AC68" i="1"/>
  <c r="AD68" i="1"/>
  <c r="AF68" i="1"/>
  <c r="AG68" i="1"/>
  <c r="AH68" i="1"/>
  <c r="AI68" i="1"/>
  <c r="AJ68" i="1"/>
  <c r="AL68" i="1"/>
  <c r="AM68" i="1"/>
  <c r="AN68" i="1"/>
  <c r="AO68" i="1"/>
  <c r="AP68" i="1"/>
  <c r="AR68" i="1"/>
  <c r="AS68" i="1"/>
  <c r="AT68" i="1"/>
  <c r="AU68" i="1"/>
  <c r="AV68" i="1"/>
  <c r="O69" i="1"/>
  <c r="P69" i="1"/>
  <c r="Q69" i="1"/>
  <c r="T69" i="1"/>
  <c r="U69" i="1"/>
  <c r="V69" i="1"/>
  <c r="X69" i="1"/>
  <c r="Z69" i="1"/>
  <c r="AA69" i="1"/>
  <c r="AC69" i="1"/>
  <c r="AD69" i="1"/>
  <c r="AF69" i="1"/>
  <c r="AH69" i="1"/>
  <c r="AI69" i="1"/>
  <c r="AJ69" i="1"/>
  <c r="AM69" i="1"/>
  <c r="AN69" i="1"/>
  <c r="AO69" i="1"/>
  <c r="AR69" i="1"/>
  <c r="AS69" i="1"/>
  <c r="AT69" i="1"/>
  <c r="AV69" i="1"/>
  <c r="M69" i="1"/>
  <c r="R69" i="1" s="1"/>
  <c r="M70" i="1"/>
  <c r="N62" i="1"/>
  <c r="V62" i="1"/>
  <c r="W62" i="1"/>
  <c r="AF62" i="1"/>
  <c r="AG62" i="1"/>
  <c r="AO62" i="1"/>
  <c r="AP62" i="1"/>
  <c r="O60" i="1"/>
  <c r="P60" i="1"/>
  <c r="T60" i="1"/>
  <c r="U60" i="1"/>
  <c r="X60" i="1"/>
  <c r="Z60" i="1"/>
  <c r="AC60" i="1"/>
  <c r="AD60" i="1"/>
  <c r="AH60" i="1"/>
  <c r="AI60" i="1"/>
  <c r="AM60" i="1"/>
  <c r="AN60" i="1"/>
  <c r="AR60" i="1"/>
  <c r="AS60" i="1"/>
  <c r="AU60" i="1"/>
  <c r="AV60" i="1"/>
  <c r="M62" i="1"/>
  <c r="Q62" i="1" s="1"/>
  <c r="M60" i="1"/>
  <c r="V60" i="1" s="1"/>
  <c r="M59" i="1"/>
  <c r="N55" i="1"/>
  <c r="V55" i="1"/>
  <c r="W55" i="1"/>
  <c r="AF55" i="1"/>
  <c r="AG55" i="1"/>
  <c r="AO55" i="1"/>
  <c r="AP55" i="1"/>
  <c r="O53" i="1"/>
  <c r="P53" i="1"/>
  <c r="T53" i="1"/>
  <c r="U53" i="1"/>
  <c r="X53" i="1"/>
  <c r="Z53" i="1"/>
  <c r="AC53" i="1"/>
  <c r="AD53" i="1"/>
  <c r="AH53" i="1"/>
  <c r="AI53" i="1"/>
  <c r="AL53" i="1"/>
  <c r="AM53" i="1"/>
  <c r="AN53" i="1"/>
  <c r="AR53" i="1"/>
  <c r="AS53" i="1"/>
  <c r="AU53" i="1"/>
  <c r="AV53" i="1"/>
  <c r="M55" i="1"/>
  <c r="Q55" i="1" s="1"/>
  <c r="M53" i="1"/>
  <c r="V53" i="1" s="1"/>
  <c r="M52" i="1"/>
  <c r="M51" i="1" s="1"/>
  <c r="Q37" i="1"/>
  <c r="R37" i="1"/>
  <c r="AA37" i="1"/>
  <c r="AB37" i="1"/>
  <c r="AJ37" i="1"/>
  <c r="M39" i="1"/>
  <c r="AA39" i="1" s="1"/>
  <c r="M38" i="1"/>
  <c r="M37" i="1"/>
  <c r="V37" i="1" s="1"/>
  <c r="M32" i="1"/>
  <c r="X32" i="1" s="1"/>
  <c r="P32" i="1"/>
  <c r="M31" i="1"/>
  <c r="M29" i="1"/>
  <c r="O29" i="1" s="1"/>
  <c r="V29" i="1"/>
  <c r="W29" i="1"/>
  <c r="M30" i="1"/>
  <c r="N30" i="1"/>
  <c r="N31" i="1"/>
  <c r="N32" i="1"/>
  <c r="AH32" i="1"/>
  <c r="P29" i="1"/>
  <c r="AA25" i="1"/>
  <c r="AA24" i="1"/>
  <c r="M26" i="1"/>
  <c r="M27" i="1" s="1"/>
  <c r="AA27" i="1" s="1"/>
  <c r="M25" i="1"/>
  <c r="M23" i="1"/>
  <c r="M24" i="1"/>
  <c r="AM63" i="5" l="1"/>
  <c r="AD63" i="5"/>
  <c r="AU63" i="5"/>
  <c r="AL63" i="5"/>
  <c r="AC63" i="5"/>
  <c r="S63" i="5"/>
  <c r="BA62" i="5"/>
  <c r="AR62" i="5"/>
  <c r="Y62" i="5"/>
  <c r="P62" i="5"/>
  <c r="AT63" i="5"/>
  <c r="AK63" i="5"/>
  <c r="R63" i="5"/>
  <c r="BB63" i="5"/>
  <c r="AS63" i="5"/>
  <c r="AJ63" i="5"/>
  <c r="Z63" i="5"/>
  <c r="Q63" i="5"/>
  <c r="BA63" i="5"/>
  <c r="AR63" i="5"/>
  <c r="Y63" i="5"/>
  <c r="AL32" i="5"/>
  <c r="AC32" i="5"/>
  <c r="S32" i="5"/>
  <c r="AL31" i="5"/>
  <c r="AC31" i="5"/>
  <c r="S31" i="5"/>
  <c r="AK32" i="5"/>
  <c r="AK31" i="5"/>
  <c r="AM23" i="5"/>
  <c r="AD23" i="5"/>
  <c r="AL23" i="5"/>
  <c r="AC23" i="5"/>
  <c r="S23" i="5"/>
  <c r="AM22" i="5"/>
  <c r="AD22" i="5"/>
  <c r="AK23" i="5"/>
  <c r="AL22" i="5"/>
  <c r="AC22" i="5"/>
  <c r="N39" i="1"/>
  <c r="W32" i="1"/>
  <c r="AF37" i="1"/>
  <c r="AJ39" i="1"/>
  <c r="Q39" i="1"/>
  <c r="V32" i="1"/>
  <c r="AD37" i="1"/>
  <c r="U37" i="1"/>
  <c r="AI39" i="1"/>
  <c r="Z39" i="1"/>
  <c r="P39" i="1"/>
  <c r="AB53" i="1"/>
  <c r="R53" i="1"/>
  <c r="AS55" i="1"/>
  <c r="AI55" i="1"/>
  <c r="Z55" i="1"/>
  <c r="P55" i="1"/>
  <c r="AL60" i="1"/>
  <c r="AB60" i="1"/>
  <c r="R60" i="1"/>
  <c r="AS62" i="1"/>
  <c r="AI62" i="1"/>
  <c r="Z62" i="1"/>
  <c r="P62" i="1"/>
  <c r="N29" i="1"/>
  <c r="O32" i="1"/>
  <c r="M40" i="1"/>
  <c r="AC37" i="1"/>
  <c r="T37" i="1"/>
  <c r="AH39" i="1"/>
  <c r="X39" i="1"/>
  <c r="O39" i="1"/>
  <c r="AT53" i="1"/>
  <c r="AJ53" i="1"/>
  <c r="AA53" i="1"/>
  <c r="Q53" i="1"/>
  <c r="AR55" i="1"/>
  <c r="AH55" i="1"/>
  <c r="X55" i="1"/>
  <c r="O55" i="1"/>
  <c r="AT60" i="1"/>
  <c r="AJ60" i="1"/>
  <c r="AA60" i="1"/>
  <c r="Q60" i="1"/>
  <c r="AR62" i="1"/>
  <c r="AH62" i="1"/>
  <c r="X62" i="1"/>
  <c r="O62" i="1"/>
  <c r="AP69" i="1"/>
  <c r="AG69" i="1"/>
  <c r="W69" i="1"/>
  <c r="N69" i="1"/>
  <c r="AG39" i="1"/>
  <c r="V39" i="1"/>
  <c r="AG32" i="1"/>
  <c r="AI37" i="1"/>
  <c r="Z37" i="1"/>
  <c r="P37" i="1"/>
  <c r="AD39" i="1"/>
  <c r="U39" i="1"/>
  <c r="AP53" i="1"/>
  <c r="AG53" i="1"/>
  <c r="W53" i="1"/>
  <c r="N53" i="1"/>
  <c r="AN55" i="1"/>
  <c r="AD55" i="1"/>
  <c r="U55" i="1"/>
  <c r="AP60" i="1"/>
  <c r="AG60" i="1"/>
  <c r="W60" i="1"/>
  <c r="N60" i="1"/>
  <c r="AN62" i="1"/>
  <c r="AD62" i="1"/>
  <c r="U62" i="1"/>
  <c r="AF32" i="1"/>
  <c r="M33" i="1"/>
  <c r="M34" i="1" s="1"/>
  <c r="AH37" i="1"/>
  <c r="X37" i="1"/>
  <c r="O37" i="1"/>
  <c r="AC39" i="1"/>
  <c r="T39" i="1"/>
  <c r="M56" i="1"/>
  <c r="AO53" i="1"/>
  <c r="AF53" i="1"/>
  <c r="AV55" i="1"/>
  <c r="AM55" i="1"/>
  <c r="AC55" i="1"/>
  <c r="T55" i="1"/>
  <c r="M63" i="1"/>
  <c r="AO60" i="1"/>
  <c r="AF60" i="1"/>
  <c r="AV62" i="1"/>
  <c r="AM62" i="1"/>
  <c r="AC62" i="1"/>
  <c r="T62" i="1"/>
  <c r="AU69" i="1"/>
  <c r="AL69" i="1"/>
  <c r="AB69" i="1"/>
  <c r="W39" i="1"/>
  <c r="M36" i="1"/>
  <c r="AG37" i="1"/>
  <c r="W37" i="1"/>
  <c r="N37" i="1"/>
  <c r="AB39" i="1"/>
  <c r="R39" i="1"/>
  <c r="AU55" i="1"/>
  <c r="AL55" i="1"/>
  <c r="AB55" i="1"/>
  <c r="R55" i="1"/>
  <c r="AU62" i="1"/>
  <c r="AL62" i="1"/>
  <c r="AB62" i="1"/>
  <c r="R62" i="1"/>
  <c r="AF39" i="1"/>
  <c r="AT55" i="1"/>
  <c r="AJ55" i="1"/>
  <c r="AA55" i="1"/>
  <c r="AT62" i="1"/>
  <c r="AJ62" i="1"/>
  <c r="AA62" i="1"/>
  <c r="AD32" i="1"/>
  <c r="U32" i="1"/>
  <c r="AC32" i="1"/>
  <c r="T32" i="1"/>
  <c r="AB32" i="1"/>
  <c r="R32" i="1"/>
  <c r="AJ32" i="1"/>
  <c r="AA32" i="1"/>
  <c r="Q32" i="1"/>
  <c r="AI32" i="1"/>
  <c r="Z32" i="1"/>
  <c r="M28" i="1"/>
  <c r="AH29" i="1"/>
  <c r="AG29" i="1"/>
  <c r="AF29" i="1"/>
  <c r="X29" i="1"/>
  <c r="AD29" i="1"/>
  <c r="U29" i="1"/>
  <c r="AC29" i="1"/>
  <c r="T29" i="1"/>
  <c r="AB29" i="1"/>
  <c r="R29" i="1"/>
  <c r="AJ29" i="1"/>
  <c r="AA29" i="1"/>
  <c r="Q29" i="1"/>
  <c r="AI29" i="1"/>
  <c r="Z29" i="1"/>
  <c r="M22" i="1"/>
  <c r="AD22" i="1" s="1"/>
  <c r="T25" i="1"/>
  <c r="R25" i="1"/>
  <c r="X25" i="1"/>
  <c r="Z25" i="1"/>
  <c r="W25" i="1"/>
  <c r="AJ25" i="1"/>
  <c r="Q25" i="1"/>
  <c r="AI25" i="1"/>
  <c r="P25" i="1"/>
  <c r="AF25" i="1"/>
  <c r="O25" i="1"/>
  <c r="AB25" i="1"/>
  <c r="N25" i="1"/>
  <c r="AH25" i="1"/>
  <c r="V25" i="1"/>
  <c r="AG25" i="1"/>
  <c r="AD25" i="1"/>
  <c r="U25" i="1"/>
  <c r="AC25" i="1"/>
  <c r="S32" i="7"/>
  <c r="S31" i="7"/>
  <c r="S30" i="7"/>
  <c r="S29" i="7"/>
  <c r="S28" i="7"/>
  <c r="S27" i="7"/>
  <c r="S26" i="7"/>
  <c r="S25" i="7"/>
  <c r="S24" i="7"/>
  <c r="S23" i="7"/>
  <c r="S22" i="7"/>
  <c r="S21" i="7"/>
  <c r="S20" i="7"/>
  <c r="S19" i="7"/>
  <c r="S18" i="7"/>
  <c r="M21" i="1" l="1"/>
  <c r="AA22" i="1"/>
  <c r="AC22" i="1"/>
  <c r="U22" i="1"/>
  <c r="O22" i="1"/>
  <c r="P22" i="1"/>
  <c r="AB22" i="1"/>
  <c r="Q22" i="1"/>
  <c r="AF22" i="1"/>
  <c r="R22" i="1"/>
  <c r="AH22" i="1"/>
  <c r="V22" i="1"/>
  <c r="AI22" i="1"/>
  <c r="AG22" i="1"/>
  <c r="W22" i="1"/>
  <c r="AJ22" i="1"/>
  <c r="T22" i="1"/>
  <c r="X22" i="1"/>
  <c r="N22" i="1"/>
  <c r="Z22" i="1"/>
  <c r="C52" i="7"/>
  <c r="C50" i="7"/>
  <c r="C51" i="7"/>
  <c r="AE16" i="7"/>
  <c r="AE38" i="7"/>
  <c r="AE40" i="7"/>
  <c r="P21" i="1" l="1"/>
  <c r="AA21" i="1"/>
  <c r="AG26" i="2"/>
  <c r="AC35" i="2"/>
  <c r="AC34" i="2"/>
  <c r="AC33" i="2"/>
  <c r="AC32" i="2"/>
  <c r="AC31" i="2"/>
  <c r="AC26" i="2"/>
  <c r="AE30" i="2"/>
  <c r="AD30" i="2"/>
  <c r="AC30" i="2"/>
  <c r="AB30" i="2"/>
  <c r="AE29" i="2"/>
  <c r="AD29" i="2"/>
  <c r="AC29" i="2"/>
  <c r="AB29" i="2"/>
  <c r="AE28" i="2"/>
  <c r="AD28" i="2"/>
  <c r="AC28" i="2"/>
  <c r="AB28" i="2"/>
  <c r="AE27" i="2"/>
  <c r="AD27" i="2"/>
  <c r="AC27" i="2"/>
  <c r="AB27" i="2"/>
  <c r="AE26" i="2"/>
  <c r="AD26" i="2"/>
  <c r="AB26" i="2"/>
  <c r="U45" i="2"/>
  <c r="AM20" i="9" l="1"/>
  <c r="AL20" i="9"/>
  <c r="AK20" i="9"/>
  <c r="AJ20" i="9"/>
  <c r="AI20" i="9"/>
  <c r="AH20" i="9"/>
  <c r="AG20" i="9"/>
  <c r="AF20" i="9"/>
  <c r="AE20" i="9"/>
  <c r="AD20" i="9"/>
  <c r="AC20" i="9"/>
  <c r="AB20" i="9"/>
  <c r="AA20" i="9"/>
  <c r="Z20" i="9"/>
  <c r="Y20" i="9"/>
  <c r="X20" i="9"/>
  <c r="W20" i="9"/>
  <c r="V20" i="9"/>
  <c r="U20" i="9"/>
  <c r="T20" i="9"/>
  <c r="S20" i="9"/>
  <c r="R20" i="9"/>
  <c r="Q20" i="9"/>
  <c r="P20" i="9"/>
  <c r="O20" i="9"/>
  <c r="N20" i="9"/>
  <c r="M20" i="9"/>
  <c r="L20" i="9"/>
  <c r="K20" i="9"/>
  <c r="J20" i="9"/>
  <c r="I20" i="9"/>
  <c r="H20" i="9"/>
  <c r="G20" i="9"/>
  <c r="F20" i="9"/>
  <c r="E20" i="9"/>
  <c r="D20" i="9"/>
  <c r="C20" i="9"/>
  <c r="B20" i="9"/>
  <c r="H45" i="2" l="1"/>
  <c r="H44" i="2"/>
  <c r="H43" i="2"/>
  <c r="H42" i="2"/>
  <c r="L45" i="2"/>
  <c r="L44" i="2"/>
  <c r="L43" i="2"/>
  <c r="L42" i="2"/>
  <c r="J45" i="2"/>
  <c r="J44" i="2"/>
  <c r="J43" i="2"/>
  <c r="J42" i="2"/>
  <c r="F45" i="2"/>
  <c r="F44" i="2"/>
  <c r="F43" i="2"/>
  <c r="F42" i="2"/>
  <c r="D43" i="2"/>
  <c r="D44" i="2"/>
  <c r="D45" i="2"/>
  <c r="D42" i="2"/>
  <c r="AN36" i="3" l="1"/>
  <c r="AM36" i="3"/>
  <c r="AL36" i="3"/>
  <c r="AL35" i="3"/>
  <c r="AK35" i="3"/>
  <c r="AJ35" i="3"/>
  <c r="AN31" i="3"/>
  <c r="AM31" i="3"/>
  <c r="AL30" i="3"/>
  <c r="AK30" i="3"/>
  <c r="AJ30" i="3"/>
  <c r="AL28" i="3"/>
  <c r="AN26" i="3"/>
  <c r="AN25" i="3"/>
  <c r="AM25" i="3"/>
  <c r="AL25" i="3"/>
  <c r="AK25" i="3"/>
  <c r="AK24" i="3"/>
  <c r="AJ24" i="3"/>
  <c r="AN23" i="3"/>
  <c r="AM23" i="3"/>
  <c r="AH36" i="3"/>
  <c r="AD36" i="3"/>
  <c r="AH35" i="3"/>
  <c r="AG35" i="3"/>
  <c r="AF35" i="3"/>
  <c r="AE35" i="3"/>
  <c r="AD31" i="3"/>
  <c r="AH30" i="3"/>
  <c r="AG30" i="3"/>
  <c r="AE29" i="3"/>
  <c r="AD29" i="3"/>
  <c r="AD26" i="3"/>
  <c r="AH25" i="3"/>
  <c r="AG25" i="3"/>
  <c r="AF25" i="3"/>
  <c r="AG24" i="3"/>
  <c r="AF24" i="3"/>
  <c r="AE24" i="3"/>
  <c r="AD24" i="3"/>
  <c r="AH23" i="3"/>
  <c r="AA35" i="3"/>
  <c r="AB35" i="3"/>
  <c r="X36" i="3"/>
  <c r="Y36" i="3"/>
  <c r="Z36" i="3"/>
  <c r="Y29" i="3"/>
  <c r="Z29" i="3"/>
  <c r="AA30" i="3"/>
  <c r="AB30" i="3"/>
  <c r="X31" i="3"/>
  <c r="Y26" i="3"/>
  <c r="X26" i="3"/>
  <c r="AB25" i="3"/>
  <c r="AA25" i="3"/>
  <c r="AB24" i="3"/>
  <c r="AA24" i="3"/>
  <c r="Z24" i="3"/>
  <c r="Y24" i="3"/>
  <c r="X24" i="3"/>
  <c r="X23" i="3"/>
  <c r="AA22" i="6"/>
  <c r="AA23" i="6"/>
  <c r="AA24" i="6"/>
  <c r="AA25" i="6"/>
  <c r="AA26" i="6"/>
  <c r="AA27" i="6"/>
  <c r="AA28" i="6"/>
  <c r="AA29" i="6"/>
  <c r="AA30" i="6"/>
  <c r="AA31" i="6"/>
  <c r="AA32" i="6"/>
  <c r="AA33" i="6"/>
  <c r="AA34" i="6"/>
  <c r="AA35" i="6"/>
  <c r="AA21" i="6"/>
  <c r="Z22" i="6"/>
  <c r="Z23" i="6"/>
  <c r="Z24" i="6"/>
  <c r="Z25" i="6"/>
  <c r="Z26" i="6"/>
  <c r="Z27" i="6"/>
  <c r="Z28" i="6"/>
  <c r="Z29" i="6"/>
  <c r="Z30" i="6"/>
  <c r="Z31" i="6"/>
  <c r="Z32" i="6"/>
  <c r="Z33" i="6"/>
  <c r="Z34" i="6"/>
  <c r="Z35" i="6"/>
  <c r="Z21" i="6"/>
  <c r="Y33" i="6"/>
  <c r="Y28" i="6"/>
  <c r="Y23" i="6"/>
  <c r="Y22" i="6" s="1"/>
  <c r="Y21" i="6" s="1"/>
  <c r="X27" i="6"/>
  <c r="X22" i="6" s="1"/>
  <c r="X28" i="6"/>
  <c r="AB28" i="6" s="1"/>
  <c r="X29" i="6"/>
  <c r="X34" i="6" s="1"/>
  <c r="X30" i="6"/>
  <c r="X35" i="6" s="1"/>
  <c r="AP35" i="6" s="1"/>
  <c r="X26" i="6"/>
  <c r="X21" i="6" s="1"/>
  <c r="V27" i="6"/>
  <c r="U27" i="6"/>
  <c r="T27" i="6"/>
  <c r="S27" i="6"/>
  <c r="R27" i="6"/>
  <c r="Q27" i="6"/>
  <c r="V26" i="6"/>
  <c r="U26" i="6"/>
  <c r="T26" i="6"/>
  <c r="S26" i="6"/>
  <c r="R26" i="6"/>
  <c r="Q26" i="6"/>
  <c r="O27" i="6"/>
  <c r="N27" i="6"/>
  <c r="M27" i="6"/>
  <c r="L27" i="6"/>
  <c r="K27" i="6"/>
  <c r="J27" i="6"/>
  <c r="O26" i="6"/>
  <c r="N26" i="6"/>
  <c r="M26" i="6"/>
  <c r="L26" i="6"/>
  <c r="K26" i="6"/>
  <c r="J26" i="6"/>
  <c r="C27" i="6"/>
  <c r="D27" i="6"/>
  <c r="E27" i="6"/>
  <c r="F27" i="6"/>
  <c r="G27" i="6"/>
  <c r="H27" i="6"/>
  <c r="D26" i="6"/>
  <c r="E26" i="6"/>
  <c r="F26" i="6"/>
  <c r="G26" i="6"/>
  <c r="H26" i="6"/>
  <c r="C26" i="6"/>
  <c r="V22" i="6"/>
  <c r="V23" i="6" s="1"/>
  <c r="V29" i="6" s="1"/>
  <c r="U22" i="6"/>
  <c r="U23" i="6" s="1"/>
  <c r="U29" i="6" s="1"/>
  <c r="T22" i="6"/>
  <c r="T23" i="6" s="1"/>
  <c r="T29" i="6" s="1"/>
  <c r="S22" i="6"/>
  <c r="S28" i="6" s="1"/>
  <c r="R22" i="6"/>
  <c r="R23" i="6" s="1"/>
  <c r="R29" i="6" s="1"/>
  <c r="Q22" i="6"/>
  <c r="Q23" i="6" s="1"/>
  <c r="Q29" i="6" s="1"/>
  <c r="O22" i="6"/>
  <c r="O23" i="6" s="1"/>
  <c r="O29" i="6" s="1"/>
  <c r="N22" i="6"/>
  <c r="N23" i="6" s="1"/>
  <c r="N29" i="6" s="1"/>
  <c r="M22" i="6"/>
  <c r="M23" i="6" s="1"/>
  <c r="M29" i="6" s="1"/>
  <c r="L22" i="6"/>
  <c r="L23" i="6" s="1"/>
  <c r="L29" i="6" s="1"/>
  <c r="K22" i="6"/>
  <c r="K23" i="6" s="1"/>
  <c r="K29" i="6" s="1"/>
  <c r="J22" i="6"/>
  <c r="J23" i="6" s="1"/>
  <c r="J29" i="6" s="1"/>
  <c r="C22" i="6"/>
  <c r="C28" i="6" s="1"/>
  <c r="D22" i="6"/>
  <c r="D23" i="6" s="1"/>
  <c r="D29" i="6" s="1"/>
  <c r="E22" i="6"/>
  <c r="E28" i="6" s="1"/>
  <c r="F22" i="6"/>
  <c r="F23" i="6" s="1"/>
  <c r="F29" i="6" s="1"/>
  <c r="G22" i="6"/>
  <c r="G23" i="6" s="1"/>
  <c r="G29" i="6" s="1"/>
  <c r="H22" i="6"/>
  <c r="H23" i="6" s="1"/>
  <c r="H29" i="6" s="1"/>
  <c r="I26" i="3"/>
  <c r="W35" i="3"/>
  <c r="W36" i="3" s="1"/>
  <c r="AK36" i="3" s="1"/>
  <c r="W30" i="3"/>
  <c r="W31" i="3" s="1"/>
  <c r="Z31" i="3" s="1"/>
  <c r="W29" i="3"/>
  <c r="AN29" i="3" s="1"/>
  <c r="W28" i="3"/>
  <c r="AG28" i="3" s="1"/>
  <c r="W27" i="3"/>
  <c r="AD27" i="3" s="1"/>
  <c r="W26" i="3"/>
  <c r="AM26" i="3" s="1"/>
  <c r="W24" i="3"/>
  <c r="W23" i="3" s="1"/>
  <c r="AJ23" i="3" s="1"/>
  <c r="W25" i="3"/>
  <c r="AJ25" i="3" s="1"/>
  <c r="V35" i="3"/>
  <c r="V25" i="3"/>
  <c r="V30" i="3"/>
  <c r="S26" i="3"/>
  <c r="R49" i="1"/>
  <c r="Q49" i="1"/>
  <c r="O49" i="1"/>
  <c r="N49" i="1"/>
  <c r="R19" i="1"/>
  <c r="Q19" i="1"/>
  <c r="P19" i="1"/>
  <c r="O19" i="1"/>
  <c r="N19" i="1"/>
  <c r="X32" i="6" l="1"/>
  <c r="AI32" i="6" s="1"/>
  <c r="AB27" i="6"/>
  <c r="X33" i="6"/>
  <c r="AP33" i="6" s="1"/>
  <c r="Y24" i="6"/>
  <c r="Y25" i="6" s="1"/>
  <c r="AK27" i="3"/>
  <c r="AN28" i="3"/>
  <c r="X28" i="3"/>
  <c r="AL27" i="3"/>
  <c r="AJ29" i="3"/>
  <c r="AM30" i="3"/>
  <c r="AB23" i="3"/>
  <c r="X25" i="3"/>
  <c r="AA26" i="3"/>
  <c r="AB28" i="3"/>
  <c r="Y30" i="3"/>
  <c r="Z35" i="3"/>
  <c r="AD23" i="3"/>
  <c r="AH24" i="3"/>
  <c r="AF26" i="3"/>
  <c r="AD28" i="3"/>
  <c r="AH29" i="3"/>
  <c r="AF31" i="3"/>
  <c r="AE36" i="3"/>
  <c r="AL24" i="3"/>
  <c r="AJ26" i="3"/>
  <c r="AM27" i="3"/>
  <c r="AK29" i="3"/>
  <c r="AN30" i="3"/>
  <c r="AM35" i="3"/>
  <c r="AA27" i="3"/>
  <c r="AM28" i="3"/>
  <c r="X29" i="3"/>
  <c r="AG27" i="3"/>
  <c r="AE26" i="3"/>
  <c r="AG29" i="3"/>
  <c r="AE31" i="3"/>
  <c r="W34" i="3"/>
  <c r="AA23" i="3"/>
  <c r="Y25" i="3"/>
  <c r="AB26" i="3"/>
  <c r="AA28" i="3"/>
  <c r="AB31" i="3"/>
  <c r="X30" i="3"/>
  <c r="AB36" i="3"/>
  <c r="Y35" i="3"/>
  <c r="AE23" i="3"/>
  <c r="AD25" i="3"/>
  <c r="AG26" i="3"/>
  <c r="AE28" i="3"/>
  <c r="AD30" i="3"/>
  <c r="AG31" i="3"/>
  <c r="AF36" i="3"/>
  <c r="AM24" i="3"/>
  <c r="AK26" i="3"/>
  <c r="AN27" i="3"/>
  <c r="AL29" i="3"/>
  <c r="AJ31" i="3"/>
  <c r="AN35" i="3"/>
  <c r="Z27" i="3"/>
  <c r="AF27" i="3"/>
  <c r="AB27" i="3"/>
  <c r="AF29" i="3"/>
  <c r="Z26" i="3"/>
  <c r="Z30" i="3"/>
  <c r="AH27" i="3"/>
  <c r="Z23" i="3"/>
  <c r="AG23" i="3"/>
  <c r="Y23" i="3"/>
  <c r="Z25" i="3"/>
  <c r="X27" i="3"/>
  <c r="Z28" i="3"/>
  <c r="AA31" i="3"/>
  <c r="AB29" i="3"/>
  <c r="AA36" i="3"/>
  <c r="X35" i="3"/>
  <c r="AF23" i="3"/>
  <c r="AE25" i="3"/>
  <c r="AH26" i="3"/>
  <c r="AF28" i="3"/>
  <c r="AE30" i="3"/>
  <c r="AH31" i="3"/>
  <c r="AD35" i="3"/>
  <c r="AG36" i="3"/>
  <c r="AK23" i="3"/>
  <c r="AN24" i="3"/>
  <c r="AL26" i="3"/>
  <c r="AJ28" i="3"/>
  <c r="AM29" i="3"/>
  <c r="AK31" i="3"/>
  <c r="AJ36" i="3"/>
  <c r="AE27" i="3"/>
  <c r="AJ27" i="3"/>
  <c r="Y27" i="3"/>
  <c r="Y28" i="3"/>
  <c r="Y31" i="3"/>
  <c r="AA29" i="3"/>
  <c r="AH28" i="3"/>
  <c r="AF30" i="3"/>
  <c r="AL23" i="3"/>
  <c r="AK28" i="3"/>
  <c r="AL31" i="3"/>
  <c r="AC21" i="6"/>
  <c r="AN21" i="6"/>
  <c r="AB21" i="6"/>
  <c r="AU21" i="6"/>
  <c r="AU28" i="6"/>
  <c r="AP29" i="6"/>
  <c r="X31" i="6"/>
  <c r="AI28" i="6"/>
  <c r="AP28" i="6"/>
  <c r="AM28" i="6"/>
  <c r="AI27" i="6"/>
  <c r="AC28" i="6"/>
  <c r="AP34" i="6"/>
  <c r="AI34" i="6"/>
  <c r="AB34" i="6"/>
  <c r="AP22" i="6"/>
  <c r="AI22" i="6"/>
  <c r="AQ22" i="6"/>
  <c r="AP32" i="6"/>
  <c r="AM21" i="6"/>
  <c r="X25" i="6"/>
  <c r="AI25" i="6" s="1"/>
  <c r="AJ33" i="6"/>
  <c r="AB32" i="6"/>
  <c r="AI30" i="6"/>
  <c r="X23" i="6"/>
  <c r="AT23" i="6" s="1"/>
  <c r="AS23" i="6"/>
  <c r="X24" i="6"/>
  <c r="AI24" i="6" s="1"/>
  <c r="AI29" i="6"/>
  <c r="AP27" i="6"/>
  <c r="AP30" i="6"/>
  <c r="AS21" i="6"/>
  <c r="AK33" i="6"/>
  <c r="AT33" i="6"/>
  <c r="AS24" i="6"/>
  <c r="AF25" i="6"/>
  <c r="AR33" i="6"/>
  <c r="AC22" i="6"/>
  <c r="AD28" i="6"/>
  <c r="AT28" i="6"/>
  <c r="AL21" i="6"/>
  <c r="AQ21" i="6"/>
  <c r="AT21" i="6"/>
  <c r="AG21" i="6"/>
  <c r="AJ21" i="6"/>
  <c r="AE21" i="6"/>
  <c r="AK21" i="6"/>
  <c r="AD21" i="6"/>
  <c r="AR21" i="6"/>
  <c r="AE33" i="6"/>
  <c r="AU33" i="6"/>
  <c r="Y32" i="6"/>
  <c r="AF33" i="6"/>
  <c r="AL33" i="6"/>
  <c r="Y34" i="6"/>
  <c r="AU34" i="6" s="1"/>
  <c r="AL28" i="6"/>
  <c r="AK28" i="6"/>
  <c r="AJ28" i="6"/>
  <c r="AQ28" i="6"/>
  <c r="Y27" i="6"/>
  <c r="AC27" i="6" s="1"/>
  <c r="AG28" i="6"/>
  <c r="AS28" i="6"/>
  <c r="Y29" i="6"/>
  <c r="AR28" i="6"/>
  <c r="AE28" i="6"/>
  <c r="AU22" i="6"/>
  <c r="AB25" i="6"/>
  <c r="AG22" i="6"/>
  <c r="AN22" i="6"/>
  <c r="AR22" i="6"/>
  <c r="AR25" i="6"/>
  <c r="AF22" i="6"/>
  <c r="AM22" i="6"/>
  <c r="AS22" i="6"/>
  <c r="AE22" i="6"/>
  <c r="AL22" i="6"/>
  <c r="AT22" i="6"/>
  <c r="AT25" i="6"/>
  <c r="AL23" i="6"/>
  <c r="AB22" i="6"/>
  <c r="AD22" i="6"/>
  <c r="AK22" i="6"/>
  <c r="AJ22" i="6"/>
  <c r="AF21" i="6"/>
  <c r="AI21" i="6"/>
  <c r="AP21" i="6"/>
  <c r="AD33" i="6"/>
  <c r="AK32" i="6"/>
  <c r="AQ33" i="6"/>
  <c r="AB35" i="6"/>
  <c r="AC33" i="6"/>
  <c r="AN33" i="6"/>
  <c r="AB33" i="6"/>
  <c r="AC34" i="6"/>
  <c r="AK34" i="6"/>
  <c r="AI33" i="6"/>
  <c r="AQ32" i="6"/>
  <c r="AI35" i="6"/>
  <c r="AB30" i="6"/>
  <c r="AB29" i="6"/>
  <c r="AF28" i="6"/>
  <c r="AN28" i="6"/>
  <c r="AB26" i="6"/>
  <c r="AP26" i="6"/>
  <c r="AI26" i="6"/>
  <c r="N28" i="6"/>
  <c r="E23" i="6"/>
  <c r="E29" i="6" s="1"/>
  <c r="O28" i="6"/>
  <c r="C23" i="6"/>
  <c r="C29" i="6" s="1"/>
  <c r="U28" i="6"/>
  <c r="S23" i="6"/>
  <c r="S29" i="6" s="1"/>
  <c r="D28" i="6"/>
  <c r="V28" i="6"/>
  <c r="H28" i="6"/>
  <c r="J28" i="6"/>
  <c r="Q28" i="6"/>
  <c r="G28" i="6"/>
  <c r="K28" i="6"/>
  <c r="R28" i="6"/>
  <c r="F28" i="6"/>
  <c r="L28" i="6"/>
  <c r="M28" i="6"/>
  <c r="T28" i="6"/>
  <c r="W37" i="3"/>
  <c r="W32" i="3"/>
  <c r="AQ24" i="6" l="1"/>
  <c r="AL32" i="6"/>
  <c r="AT32" i="6"/>
  <c r="AC24" i="6"/>
  <c r="AJ32" i="6"/>
  <c r="AS33" i="6"/>
  <c r="AM33" i="6"/>
  <c r="AG33" i="6"/>
  <c r="AN24" i="6"/>
  <c r="AM24" i="6"/>
  <c r="AG24" i="6"/>
  <c r="AP24" i="6"/>
  <c r="AE24" i="6"/>
  <c r="AL24" i="6"/>
  <c r="AB24" i="6"/>
  <c r="AD24" i="6"/>
  <c r="AF24" i="6"/>
  <c r="AN37" i="3"/>
  <c r="AE37" i="3"/>
  <c r="AD37" i="3"/>
  <c r="AB37" i="3"/>
  <c r="AM37" i="3"/>
  <c r="AG37" i="3"/>
  <c r="Y37" i="3"/>
  <c r="AF37" i="3"/>
  <c r="Z37" i="3"/>
  <c r="AA37" i="3"/>
  <c r="AL37" i="3"/>
  <c r="AK37" i="3"/>
  <c r="AH37" i="3"/>
  <c r="X37" i="3"/>
  <c r="AJ37" i="3"/>
  <c r="AD32" i="3"/>
  <c r="AE32" i="3"/>
  <c r="AB32" i="3"/>
  <c r="AN32" i="3"/>
  <c r="AH32" i="3"/>
  <c r="AJ32" i="3"/>
  <c r="AF32" i="3"/>
  <c r="AM32" i="3"/>
  <c r="Y32" i="3"/>
  <c r="AG32" i="3"/>
  <c r="AL32" i="3"/>
  <c r="X32" i="3"/>
  <c r="AK32" i="3"/>
  <c r="Z32" i="3"/>
  <c r="AA32" i="3"/>
  <c r="AM34" i="3"/>
  <c r="AB34" i="3"/>
  <c r="Y34" i="3"/>
  <c r="Z34" i="3"/>
  <c r="AA34" i="3"/>
  <c r="AL34" i="3"/>
  <c r="X34" i="3"/>
  <c r="AK34" i="3"/>
  <c r="AH34" i="3"/>
  <c r="AF34" i="3"/>
  <c r="AD34" i="3"/>
  <c r="AJ34" i="3"/>
  <c r="AG34" i="3"/>
  <c r="W33" i="3"/>
  <c r="AE34" i="3"/>
  <c r="AN34" i="3"/>
  <c r="AI31" i="6"/>
  <c r="AP31" i="6"/>
  <c r="AR24" i="6"/>
  <c r="AC25" i="6"/>
  <c r="AU25" i="6"/>
  <c r="AD25" i="6"/>
  <c r="AT24" i="6"/>
  <c r="AE25" i="6"/>
  <c r="AK24" i="6"/>
  <c r="AJ24" i="6"/>
  <c r="AU24" i="6"/>
  <c r="AM25" i="6"/>
  <c r="AN25" i="6"/>
  <c r="AJ25" i="6"/>
  <c r="AB31" i="6"/>
  <c r="AN23" i="6"/>
  <c r="AK23" i="6"/>
  <c r="AK25" i="6"/>
  <c r="AS25" i="6"/>
  <c r="AP25" i="6"/>
  <c r="AB23" i="6"/>
  <c r="AD23" i="6"/>
  <c r="AU23" i="6"/>
  <c r="AQ25" i="6"/>
  <c r="AG23" i="6"/>
  <c r="AM23" i="6"/>
  <c r="AC23" i="6"/>
  <c r="AG25" i="6"/>
  <c r="AL25" i="6"/>
  <c r="AP23" i="6"/>
  <c r="AQ23" i="6"/>
  <c r="AF23" i="6"/>
  <c r="AE23" i="6"/>
  <c r="AI23" i="6"/>
  <c r="AR23" i="6"/>
  <c r="AJ23" i="6"/>
  <c r="AU32" i="6"/>
  <c r="AS32" i="6"/>
  <c r="AC32" i="6"/>
  <c r="AR32" i="6"/>
  <c r="AE32" i="6"/>
  <c r="AF32" i="6"/>
  <c r="Y31" i="6"/>
  <c r="AG32" i="6"/>
  <c r="AM32" i="6"/>
  <c r="AN32" i="6"/>
  <c r="AD32" i="6"/>
  <c r="Y35" i="6"/>
  <c r="AE34" i="6"/>
  <c r="AT34" i="6"/>
  <c r="AF34" i="6"/>
  <c r="AS34" i="6"/>
  <c r="AG34" i="6"/>
  <c r="AN34" i="6"/>
  <c r="AD34" i="6"/>
  <c r="AR34" i="6"/>
  <c r="AQ34" i="6"/>
  <c r="AJ34" i="6"/>
  <c r="AL34" i="6"/>
  <c r="AM34" i="6"/>
  <c r="AQ27" i="6"/>
  <c r="AM27" i="6"/>
  <c r="AR27" i="6"/>
  <c r="AN27" i="6"/>
  <c r="AD27" i="6"/>
  <c r="AK27" i="6"/>
  <c r="AE27" i="6"/>
  <c r="Y26" i="6"/>
  <c r="AL27" i="6"/>
  <c r="AU27" i="6"/>
  <c r="AF27" i="6"/>
  <c r="AT27" i="6"/>
  <c r="AG27" i="6"/>
  <c r="AS27" i="6"/>
  <c r="AJ27" i="6"/>
  <c r="Y30" i="6"/>
  <c r="AJ29" i="6"/>
  <c r="AU29" i="6"/>
  <c r="AL29" i="6"/>
  <c r="AC29" i="6"/>
  <c r="AK29" i="6"/>
  <c r="AT29" i="6"/>
  <c r="AM29" i="6"/>
  <c r="AD29" i="6"/>
  <c r="AS29" i="6"/>
  <c r="AN29" i="6"/>
  <c r="AE29" i="6"/>
  <c r="AQ29" i="6"/>
  <c r="AF29" i="6"/>
  <c r="AR29" i="6"/>
  <c r="AG29" i="6"/>
  <c r="AJ33" i="3" l="1"/>
  <c r="AG33" i="3"/>
  <c r="Y33" i="3"/>
  <c r="AL33" i="3"/>
  <c r="AK33" i="3"/>
  <c r="AF33" i="3"/>
  <c r="Z33" i="3"/>
  <c r="AN33" i="3"/>
  <c r="X33" i="3"/>
  <c r="AH33" i="3"/>
  <c r="AE33" i="3"/>
  <c r="AA33" i="3"/>
  <c r="AM33" i="3"/>
  <c r="AD33" i="3"/>
  <c r="AB33" i="3"/>
  <c r="AG31" i="6"/>
  <c r="AJ31" i="6"/>
  <c r="AL31" i="6"/>
  <c r="AF31" i="6"/>
  <c r="AM31" i="6"/>
  <c r="AU31" i="6"/>
  <c r="AS31" i="6"/>
  <c r="AR31" i="6"/>
  <c r="AD31" i="6"/>
  <c r="AN31" i="6"/>
  <c r="AQ31" i="6"/>
  <c r="AE31" i="6"/>
  <c r="AC31" i="6"/>
  <c r="AK31" i="6"/>
  <c r="AT31" i="6"/>
  <c r="AL35" i="6"/>
  <c r="AS35" i="6"/>
  <c r="AF35" i="6"/>
  <c r="AK35" i="6"/>
  <c r="AE35" i="6"/>
  <c r="AG35" i="6"/>
  <c r="AN35" i="6"/>
  <c r="AR35" i="6"/>
  <c r="AQ35" i="6"/>
  <c r="AD35" i="6"/>
  <c r="AT35" i="6"/>
  <c r="AM35" i="6"/>
  <c r="AC35" i="6"/>
  <c r="AU35" i="6"/>
  <c r="AJ35" i="6"/>
  <c r="AQ30" i="6"/>
  <c r="AM30" i="6"/>
  <c r="AF30" i="6"/>
  <c r="AD30" i="6"/>
  <c r="AR30" i="6"/>
  <c r="AN30" i="6"/>
  <c r="AL30" i="6"/>
  <c r="AJ30" i="6"/>
  <c r="AC30" i="6"/>
  <c r="AE30" i="6"/>
  <c r="AK30" i="6"/>
  <c r="AT30" i="6"/>
  <c r="AS30" i="6"/>
  <c r="AU30" i="6"/>
  <c r="AG30" i="6"/>
  <c r="AU26" i="6"/>
  <c r="AT26" i="6"/>
  <c r="AG26" i="6"/>
  <c r="AD26" i="6"/>
  <c r="AQ26" i="6"/>
  <c r="AN26" i="6"/>
  <c r="AK26" i="6"/>
  <c r="AS26" i="6"/>
  <c r="AF26" i="6"/>
  <c r="AC26" i="6"/>
  <c r="AM26" i="6"/>
  <c r="AJ26" i="6"/>
  <c r="AE26" i="6"/>
  <c r="AR26" i="6"/>
  <c r="AL26" i="6"/>
  <c r="R26" i="3" l="1"/>
  <c r="Q26" i="3"/>
  <c r="P26" i="3"/>
  <c r="O26" i="3"/>
  <c r="M26" i="3"/>
  <c r="L26" i="3"/>
  <c r="K26" i="3"/>
  <c r="J26" i="3"/>
  <c r="G26" i="3"/>
  <c r="F26" i="3"/>
  <c r="E26" i="3"/>
  <c r="D26" i="3"/>
  <c r="C26" i="3"/>
  <c r="M68" i="5"/>
  <c r="M67" i="5"/>
  <c r="M66" i="5"/>
  <c r="M65" i="5"/>
  <c r="M64" i="5"/>
  <c r="M61" i="5"/>
  <c r="K61" i="5"/>
  <c r="M60" i="5"/>
  <c r="K60" i="5"/>
  <c r="M59" i="5"/>
  <c r="K59" i="5"/>
  <c r="M56" i="5"/>
  <c r="K56" i="5"/>
  <c r="M55" i="5"/>
  <c r="K55" i="5"/>
  <c r="M54" i="5"/>
  <c r="M53" i="5"/>
  <c r="L54" i="5"/>
  <c r="M50" i="5"/>
  <c r="M49" i="5"/>
  <c r="M48" i="5"/>
  <c r="M28" i="5"/>
  <c r="M21" i="5"/>
  <c r="M24" i="5"/>
  <c r="M25" i="5"/>
  <c r="M26" i="5"/>
  <c r="M27" i="5"/>
  <c r="M29" i="5"/>
  <c r="M30" i="5"/>
  <c r="M33" i="5"/>
  <c r="M36" i="5"/>
  <c r="M37" i="5"/>
  <c r="M38" i="5"/>
  <c r="M39" i="5"/>
  <c r="M40" i="5"/>
  <c r="M20" i="5"/>
  <c r="L38" i="5"/>
  <c r="L39" i="5" s="1"/>
  <c r="L40" i="5" s="1"/>
  <c r="K38" i="5"/>
  <c r="K28" i="5"/>
  <c r="K37" i="5" s="1"/>
  <c r="K30" i="5"/>
  <c r="K39" i="5" s="1"/>
  <c r="K33" i="5"/>
  <c r="K27" i="5"/>
  <c r="M68" i="1"/>
  <c r="L68" i="1"/>
  <c r="M61" i="1"/>
  <c r="L61" i="1"/>
  <c r="M54" i="1"/>
  <c r="L54" i="1"/>
  <c r="L38" i="1"/>
  <c r="L24" i="1"/>
  <c r="L31" i="1"/>
  <c r="T19" i="1"/>
  <c r="AS59" i="1" l="1"/>
  <c r="AP59" i="1"/>
  <c r="AB59" i="1"/>
  <c r="Q59" i="1"/>
  <c r="AR59" i="1"/>
  <c r="AO59" i="1"/>
  <c r="AA59" i="1"/>
  <c r="AN59" i="1"/>
  <c r="Z59" i="1"/>
  <c r="AL59" i="1"/>
  <c r="AI59" i="1"/>
  <c r="U59" i="1"/>
  <c r="AM59" i="1"/>
  <c r="P59" i="1"/>
  <c r="AV59" i="1"/>
  <c r="X59" i="1"/>
  <c r="R59" i="1"/>
  <c r="AU59" i="1"/>
  <c r="AD59" i="1"/>
  <c r="W59" i="1"/>
  <c r="AJ59" i="1"/>
  <c r="T59" i="1"/>
  <c r="AH59" i="1"/>
  <c r="V59" i="1"/>
  <c r="AT59" i="1"/>
  <c r="N59" i="1"/>
  <c r="O59" i="1"/>
  <c r="AG59" i="1"/>
  <c r="AF59" i="1"/>
  <c r="AC59" i="1"/>
  <c r="M58" i="1"/>
  <c r="AI24" i="1"/>
  <c r="AD24" i="1"/>
  <c r="AC24" i="1"/>
  <c r="V24" i="1"/>
  <c r="AB24" i="1"/>
  <c r="U24" i="1"/>
  <c r="AJ24" i="1"/>
  <c r="T24" i="1"/>
  <c r="N24" i="1"/>
  <c r="AG24" i="1"/>
  <c r="P24" i="1"/>
  <c r="AH24" i="1"/>
  <c r="O24" i="1"/>
  <c r="AF24" i="1"/>
  <c r="Z24" i="1"/>
  <c r="W24" i="1"/>
  <c r="Q24" i="1"/>
  <c r="R24" i="1"/>
  <c r="X24" i="1"/>
  <c r="AV61" i="1"/>
  <c r="AH61" i="1"/>
  <c r="T61" i="1"/>
  <c r="AU61" i="1"/>
  <c r="AG61" i="1"/>
  <c r="AD61" i="1"/>
  <c r="AT61" i="1"/>
  <c r="AF61" i="1"/>
  <c r="AC61" i="1"/>
  <c r="AR61" i="1"/>
  <c r="AO61" i="1"/>
  <c r="AA61" i="1"/>
  <c r="X61" i="1"/>
  <c r="P61" i="1"/>
  <c r="AS61" i="1"/>
  <c r="AB61" i="1"/>
  <c r="U61" i="1"/>
  <c r="Z61" i="1"/>
  <c r="AJ61" i="1"/>
  <c r="N61" i="1"/>
  <c r="AP61" i="1"/>
  <c r="Q61" i="1"/>
  <c r="AN61" i="1"/>
  <c r="AI61" i="1"/>
  <c r="V61" i="1"/>
  <c r="O61" i="1"/>
  <c r="R61" i="1"/>
  <c r="AM61" i="1"/>
  <c r="AL61" i="1"/>
  <c r="W61" i="1"/>
  <c r="Z31" i="1"/>
  <c r="U31" i="1"/>
  <c r="AD31" i="1"/>
  <c r="AA31" i="1"/>
  <c r="X31" i="1"/>
  <c r="O31" i="1"/>
  <c r="W31" i="1"/>
  <c r="P31" i="1"/>
  <c r="V31" i="1"/>
  <c r="Q31" i="1"/>
  <c r="AC31" i="1"/>
  <c r="AB31" i="1"/>
  <c r="T31" i="1"/>
  <c r="R31" i="1"/>
  <c r="AL54" i="1"/>
  <c r="AI54" i="1"/>
  <c r="U54" i="1"/>
  <c r="AV54" i="1"/>
  <c r="AH54" i="1"/>
  <c r="AU54" i="1"/>
  <c r="AG54" i="1"/>
  <c r="AD54" i="1"/>
  <c r="AS54" i="1"/>
  <c r="AP54" i="1"/>
  <c r="AB54" i="1"/>
  <c r="O54" i="1"/>
  <c r="AF54" i="1"/>
  <c r="X54" i="1"/>
  <c r="R54" i="1"/>
  <c r="AO54" i="1"/>
  <c r="W54" i="1"/>
  <c r="AN54" i="1"/>
  <c r="V54" i="1"/>
  <c r="AT54" i="1"/>
  <c r="AC54" i="1"/>
  <c r="AR54" i="1"/>
  <c r="AA54" i="1"/>
  <c r="T54" i="1"/>
  <c r="N54" i="1"/>
  <c r="AJ54" i="1"/>
  <c r="AM54" i="1"/>
  <c r="P54" i="1"/>
  <c r="Z54" i="1"/>
  <c r="Q54" i="1"/>
  <c r="AG26" i="1"/>
  <c r="O26" i="1"/>
  <c r="AF26" i="1"/>
  <c r="X26" i="1"/>
  <c r="Q26" i="1"/>
  <c r="P26" i="1"/>
  <c r="W26" i="1"/>
  <c r="AC26" i="1"/>
  <c r="U26" i="1"/>
  <c r="AD26" i="1"/>
  <c r="AA26" i="1"/>
  <c r="R26" i="1"/>
  <c r="AH26" i="1"/>
  <c r="AB26" i="1"/>
  <c r="T26" i="1"/>
  <c r="Z26" i="1"/>
  <c r="N26" i="1"/>
  <c r="V26" i="1"/>
  <c r="AJ26" i="1"/>
  <c r="AI26" i="1"/>
  <c r="AJ38" i="1"/>
  <c r="P38" i="1"/>
  <c r="AF38" i="1"/>
  <c r="AA38" i="1"/>
  <c r="V38" i="1"/>
  <c r="Z38" i="1"/>
  <c r="X38" i="1"/>
  <c r="O38" i="1"/>
  <c r="Q38" i="1"/>
  <c r="W38" i="1"/>
  <c r="U38" i="1"/>
  <c r="R38" i="1"/>
  <c r="AH38" i="1"/>
  <c r="T38" i="1"/>
  <c r="AG38" i="1"/>
  <c r="AB38" i="1"/>
  <c r="AD38" i="1"/>
  <c r="N38" i="1"/>
  <c r="AI38" i="1"/>
  <c r="AC38" i="1"/>
  <c r="M67" i="1"/>
  <c r="M66" i="1" s="1"/>
  <c r="K40" i="5"/>
  <c r="L27" i="5"/>
  <c r="Q57" i="2"/>
  <c r="Q56" i="2" s="1"/>
  <c r="Q55" i="2" s="1"/>
  <c r="Q52" i="2"/>
  <c r="P52" i="2"/>
  <c r="Q47" i="2"/>
  <c r="Q48" i="2" s="1"/>
  <c r="Q49" i="2" s="1"/>
  <c r="Q33" i="2"/>
  <c r="Q34" i="2" s="1"/>
  <c r="Q35" i="2" s="1"/>
  <c r="Q28" i="2"/>
  <c r="Q27" i="2" s="1"/>
  <c r="Q26" i="2" s="1"/>
  <c r="Q22" i="2"/>
  <c r="Q21" i="2" s="1"/>
  <c r="Q23" i="2"/>
  <c r="Q24" i="2" s="1"/>
  <c r="Q25" i="2" s="1"/>
  <c r="P28" i="2"/>
  <c r="L18" i="2"/>
  <c r="L21" i="2"/>
  <c r="L20" i="2"/>
  <c r="L19" i="2"/>
  <c r="J21" i="2"/>
  <c r="J20" i="2"/>
  <c r="J19" i="2"/>
  <c r="J18" i="2"/>
  <c r="H21" i="2"/>
  <c r="H20" i="2"/>
  <c r="H19" i="2"/>
  <c r="H18" i="2"/>
  <c r="F19" i="2"/>
  <c r="F20" i="2"/>
  <c r="F21" i="2"/>
  <c r="F18" i="2"/>
  <c r="L54" i="7"/>
  <c r="L53" i="7"/>
  <c r="L52" i="7"/>
  <c r="K52" i="7"/>
  <c r="K53" i="7" s="1"/>
  <c r="L51" i="7"/>
  <c r="K51" i="7"/>
  <c r="K50" i="7" s="1"/>
  <c r="L50" i="7"/>
  <c r="L49" i="7"/>
  <c r="J49" i="7"/>
  <c r="J44" i="7" s="1"/>
  <c r="L48" i="7"/>
  <c r="J48" i="7"/>
  <c r="J43" i="7" s="1"/>
  <c r="L47" i="7"/>
  <c r="K47" i="7"/>
  <c r="K46" i="7" s="1"/>
  <c r="K45" i="7" s="1"/>
  <c r="J47" i="7"/>
  <c r="J42" i="7" s="1"/>
  <c r="L46" i="7"/>
  <c r="J46" i="7"/>
  <c r="J51" i="7" s="1"/>
  <c r="L45" i="7"/>
  <c r="J45" i="7"/>
  <c r="J40" i="7" s="1"/>
  <c r="L44" i="7"/>
  <c r="L43" i="7"/>
  <c r="L42" i="7"/>
  <c r="K42" i="7"/>
  <c r="K43" i="7" s="1"/>
  <c r="L41" i="7"/>
  <c r="L40" i="7"/>
  <c r="L19" i="7"/>
  <c r="L20" i="7"/>
  <c r="L21" i="7"/>
  <c r="L22" i="7"/>
  <c r="L23" i="7"/>
  <c r="L24" i="7"/>
  <c r="L25" i="7"/>
  <c r="L26" i="7"/>
  <c r="L27" i="7"/>
  <c r="L28" i="7"/>
  <c r="L29" i="7"/>
  <c r="L30" i="7"/>
  <c r="L31" i="7"/>
  <c r="L32" i="7"/>
  <c r="L18" i="7"/>
  <c r="K30" i="7"/>
  <c r="K31" i="7" s="1"/>
  <c r="K29" i="7"/>
  <c r="K28" i="7" s="1"/>
  <c r="K25" i="7"/>
  <c r="K26" i="7" s="1"/>
  <c r="K20" i="7"/>
  <c r="K21" i="7" s="1"/>
  <c r="J22" i="7"/>
  <c r="J24" i="7"/>
  <c r="J29" i="7" s="1"/>
  <c r="J25" i="7"/>
  <c r="J30" i="7" s="1"/>
  <c r="J26" i="7"/>
  <c r="J31" i="7" s="1"/>
  <c r="J27" i="7"/>
  <c r="J32" i="7" s="1"/>
  <c r="J23" i="7"/>
  <c r="J28" i="7" s="1"/>
  <c r="M65" i="1" l="1"/>
  <c r="R66" i="1"/>
  <c r="AB66" i="1"/>
  <c r="AL66" i="1"/>
  <c r="AU66" i="1"/>
  <c r="AH66" i="1"/>
  <c r="T66" i="1"/>
  <c r="AC66" i="1"/>
  <c r="AM66" i="1"/>
  <c r="AV66" i="1"/>
  <c r="AR66" i="1"/>
  <c r="U66" i="1"/>
  <c r="AD66" i="1"/>
  <c r="AN66" i="1"/>
  <c r="V66" i="1"/>
  <c r="AF66" i="1"/>
  <c r="AO66" i="1"/>
  <c r="N66" i="1"/>
  <c r="W66" i="1"/>
  <c r="AG66" i="1"/>
  <c r="AP66" i="1"/>
  <c r="O66" i="1"/>
  <c r="P66" i="1"/>
  <c r="Z66" i="1"/>
  <c r="AI66" i="1"/>
  <c r="AS66" i="1"/>
  <c r="Q66" i="1"/>
  <c r="AA66" i="1"/>
  <c r="AJ66" i="1"/>
  <c r="AT66" i="1"/>
  <c r="X66" i="1"/>
  <c r="AG67" i="1"/>
  <c r="AI67" i="1"/>
  <c r="Q58" i="2"/>
  <c r="Q59" i="2" s="1"/>
  <c r="AN52" i="2"/>
  <c r="AN54" i="2"/>
  <c r="AM52" i="2"/>
  <c r="AL52" i="2"/>
  <c r="AO51" i="2"/>
  <c r="AO52" i="2"/>
  <c r="U52" i="2"/>
  <c r="R52" i="2"/>
  <c r="S52" i="2"/>
  <c r="S51" i="2"/>
  <c r="T54" i="2"/>
  <c r="T52" i="2"/>
  <c r="AM26" i="2"/>
  <c r="AL26" i="2"/>
  <c r="AN28" i="2"/>
  <c r="AN30" i="2"/>
  <c r="AO27" i="2"/>
  <c r="AN27" i="2"/>
  <c r="AM27" i="2"/>
  <c r="AM29" i="2"/>
  <c r="AO26" i="2"/>
  <c r="AN26" i="2"/>
  <c r="AO28" i="2"/>
  <c r="AM28" i="2"/>
  <c r="AL28" i="2"/>
  <c r="AL27" i="2"/>
  <c r="P33" i="2"/>
  <c r="M35" i="1"/>
  <c r="AG36" i="1"/>
  <c r="AB36" i="1"/>
  <c r="W36" i="1"/>
  <c r="Q36" i="1"/>
  <c r="AH36" i="1"/>
  <c r="AD36" i="1"/>
  <c r="AF36" i="1"/>
  <c r="AC36" i="1"/>
  <c r="Z36" i="1"/>
  <c r="X36" i="1"/>
  <c r="O36" i="1"/>
  <c r="AA36" i="1"/>
  <c r="P36" i="1"/>
  <c r="R36" i="1"/>
  <c r="V36" i="1"/>
  <c r="AJ36" i="1"/>
  <c r="U36" i="1"/>
  <c r="T36" i="1"/>
  <c r="N36" i="1"/>
  <c r="AI36" i="1"/>
  <c r="AF23" i="1"/>
  <c r="AA23" i="1"/>
  <c r="AH23" i="1"/>
  <c r="Q23" i="1"/>
  <c r="AG23" i="1"/>
  <c r="R23" i="1"/>
  <c r="AD23" i="1"/>
  <c r="W23" i="1"/>
  <c r="X23" i="1"/>
  <c r="V23" i="1"/>
  <c r="U23" i="1"/>
  <c r="AC23" i="1"/>
  <c r="AB23" i="1"/>
  <c r="AJ23" i="1"/>
  <c r="O23" i="1"/>
  <c r="P23" i="1"/>
  <c r="AI23" i="1"/>
  <c r="T23" i="1"/>
  <c r="N23" i="1"/>
  <c r="Z23" i="1"/>
  <c r="AM58" i="1"/>
  <c r="AJ58" i="1"/>
  <c r="V58" i="1"/>
  <c r="AL58" i="1"/>
  <c r="AI58" i="1"/>
  <c r="AV58" i="1"/>
  <c r="AH58" i="1"/>
  <c r="AT58" i="1"/>
  <c r="AF58" i="1"/>
  <c r="AC58" i="1"/>
  <c r="R58" i="1"/>
  <c r="AG58" i="1"/>
  <c r="T58" i="1"/>
  <c r="N58" i="1"/>
  <c r="AP58" i="1"/>
  <c r="AO58" i="1"/>
  <c r="AU58" i="1"/>
  <c r="AD58" i="1"/>
  <c r="AS58" i="1"/>
  <c r="AB58" i="1"/>
  <c r="X58" i="1"/>
  <c r="AA58" i="1"/>
  <c r="Z58" i="1"/>
  <c r="AR58" i="1"/>
  <c r="W58" i="1"/>
  <c r="Q58" i="1"/>
  <c r="U58" i="1"/>
  <c r="AN58" i="1"/>
  <c r="O58" i="1"/>
  <c r="P58" i="1"/>
  <c r="M71" i="1"/>
  <c r="AM70" i="1"/>
  <c r="AJ70" i="1"/>
  <c r="V70" i="1"/>
  <c r="P70" i="1"/>
  <c r="AL70" i="1"/>
  <c r="AI70" i="1"/>
  <c r="AV70" i="1"/>
  <c r="AH70" i="1"/>
  <c r="AT70" i="1"/>
  <c r="AF70" i="1"/>
  <c r="AC70" i="1"/>
  <c r="AU70" i="1"/>
  <c r="AD70" i="1"/>
  <c r="W70" i="1"/>
  <c r="AS70" i="1"/>
  <c r="AB70" i="1"/>
  <c r="U70" i="1"/>
  <c r="AR70" i="1"/>
  <c r="AA70" i="1"/>
  <c r="T70" i="1"/>
  <c r="AG70" i="1"/>
  <c r="O70" i="1"/>
  <c r="AP70" i="1"/>
  <c r="N70" i="1"/>
  <c r="X70" i="1"/>
  <c r="Z70" i="1"/>
  <c r="Q70" i="1"/>
  <c r="R70" i="1"/>
  <c r="AO70" i="1"/>
  <c r="AN70" i="1"/>
  <c r="AC33" i="1"/>
  <c r="X33" i="1"/>
  <c r="P33" i="1"/>
  <c r="T33" i="1"/>
  <c r="AD33" i="1"/>
  <c r="AA33" i="1"/>
  <c r="N33" i="1"/>
  <c r="AB33" i="1"/>
  <c r="Z33" i="1"/>
  <c r="O33" i="1"/>
  <c r="W33" i="1"/>
  <c r="V33" i="1"/>
  <c r="Q33" i="1"/>
  <c r="R33" i="1"/>
  <c r="U33" i="1"/>
  <c r="M41" i="1"/>
  <c r="Z40" i="1"/>
  <c r="U40" i="1"/>
  <c r="AI40" i="1"/>
  <c r="AD40" i="1"/>
  <c r="O40" i="1"/>
  <c r="AH40" i="1"/>
  <c r="AG40" i="1"/>
  <c r="AF40" i="1"/>
  <c r="AC40" i="1"/>
  <c r="AA40" i="1"/>
  <c r="X40" i="1"/>
  <c r="P40" i="1"/>
  <c r="N40" i="1"/>
  <c r="Q40" i="1"/>
  <c r="R40" i="1"/>
  <c r="V40" i="1"/>
  <c r="AJ40" i="1"/>
  <c r="AB40" i="1"/>
  <c r="W40" i="1"/>
  <c r="T40" i="1"/>
  <c r="M57" i="1"/>
  <c r="AR56" i="1"/>
  <c r="AO56" i="1"/>
  <c r="AA56" i="1"/>
  <c r="X56" i="1"/>
  <c r="N56" i="1"/>
  <c r="AN56" i="1"/>
  <c r="Z56" i="1"/>
  <c r="AM56" i="1"/>
  <c r="AJ56" i="1"/>
  <c r="AV56" i="1"/>
  <c r="AH56" i="1"/>
  <c r="T56" i="1"/>
  <c r="R56" i="1"/>
  <c r="AL56" i="1"/>
  <c r="AU56" i="1"/>
  <c r="AD56" i="1"/>
  <c r="O56" i="1"/>
  <c r="AT56" i="1"/>
  <c r="AC56" i="1"/>
  <c r="P56" i="1"/>
  <c r="AI56" i="1"/>
  <c r="AG56" i="1"/>
  <c r="AS56" i="1"/>
  <c r="W56" i="1"/>
  <c r="AP56" i="1"/>
  <c r="V56" i="1"/>
  <c r="U56" i="1"/>
  <c r="AB56" i="1"/>
  <c r="AF56" i="1"/>
  <c r="Q56" i="1"/>
  <c r="AT52" i="1"/>
  <c r="AF52" i="1"/>
  <c r="AC52" i="1"/>
  <c r="P52" i="1"/>
  <c r="AS52" i="1"/>
  <c r="AP52" i="1"/>
  <c r="AB52" i="1"/>
  <c r="AR52" i="1"/>
  <c r="AO52" i="1"/>
  <c r="AA52" i="1"/>
  <c r="AM52" i="1"/>
  <c r="AJ52" i="1"/>
  <c r="V52" i="1"/>
  <c r="Z52" i="1"/>
  <c r="AI52" i="1"/>
  <c r="N52" i="1"/>
  <c r="AH52" i="1"/>
  <c r="O52" i="1"/>
  <c r="AN52" i="1"/>
  <c r="X52" i="1"/>
  <c r="R52" i="1"/>
  <c r="AL52" i="1"/>
  <c r="Q52" i="1"/>
  <c r="W52" i="1"/>
  <c r="AG52" i="1"/>
  <c r="AV52" i="1"/>
  <c r="AU52" i="1"/>
  <c r="U52" i="1"/>
  <c r="T52" i="1"/>
  <c r="AD52" i="1"/>
  <c r="AG27" i="1"/>
  <c r="AB27" i="1"/>
  <c r="W27" i="1"/>
  <c r="AC27" i="1"/>
  <c r="T27" i="1"/>
  <c r="R27" i="1"/>
  <c r="AJ27" i="1"/>
  <c r="AI27" i="1"/>
  <c r="Z27" i="1"/>
  <c r="AF27" i="1"/>
  <c r="N27" i="1"/>
  <c r="X27" i="1"/>
  <c r="O27" i="1"/>
  <c r="P27" i="1"/>
  <c r="AD27" i="1"/>
  <c r="V27" i="1"/>
  <c r="U27" i="1"/>
  <c r="AH27" i="1"/>
  <c r="Q27" i="1"/>
  <c r="M64" i="1"/>
  <c r="AN63" i="1"/>
  <c r="Z63" i="1"/>
  <c r="W63" i="1"/>
  <c r="O63" i="1"/>
  <c r="AM63" i="1"/>
  <c r="AJ63" i="1"/>
  <c r="AL63" i="1"/>
  <c r="AI63" i="1"/>
  <c r="AU63" i="1"/>
  <c r="AG63" i="1"/>
  <c r="AD63" i="1"/>
  <c r="AH63" i="1"/>
  <c r="Q63" i="1"/>
  <c r="AF63" i="1"/>
  <c r="R63" i="1"/>
  <c r="AP63" i="1"/>
  <c r="X63" i="1"/>
  <c r="AV63" i="1"/>
  <c r="U63" i="1"/>
  <c r="AT63" i="1"/>
  <c r="AC63" i="1"/>
  <c r="T63" i="1"/>
  <c r="AO63" i="1"/>
  <c r="AB63" i="1"/>
  <c r="AA63" i="1"/>
  <c r="N63" i="1"/>
  <c r="V63" i="1"/>
  <c r="AS63" i="1"/>
  <c r="P63" i="1"/>
  <c r="AR63" i="1"/>
  <c r="R30" i="1"/>
  <c r="AA30" i="1"/>
  <c r="V30" i="1"/>
  <c r="AD30" i="1"/>
  <c r="AC30" i="1"/>
  <c r="Z30" i="1"/>
  <c r="X30" i="1"/>
  <c r="O30" i="1"/>
  <c r="P30" i="1"/>
  <c r="U30" i="1"/>
  <c r="Q30" i="1"/>
  <c r="W30" i="1"/>
  <c r="AB30" i="1"/>
  <c r="T30" i="1"/>
  <c r="AR67" i="1"/>
  <c r="AO67" i="1"/>
  <c r="AA67" i="1"/>
  <c r="X67" i="1"/>
  <c r="R67" i="1"/>
  <c r="AN67" i="1"/>
  <c r="Z67" i="1"/>
  <c r="AM67" i="1"/>
  <c r="AJ67" i="1"/>
  <c r="AV67" i="1"/>
  <c r="AH67" i="1"/>
  <c r="T67" i="1"/>
  <c r="N67" i="1"/>
  <c r="V67" i="1"/>
  <c r="U67" i="1"/>
  <c r="AF67" i="1"/>
  <c r="AL67" i="1"/>
  <c r="O67" i="1"/>
  <c r="AU67" i="1"/>
  <c r="AD67" i="1"/>
  <c r="AT67" i="1"/>
  <c r="AS67" i="1"/>
  <c r="AC67" i="1"/>
  <c r="W67" i="1"/>
  <c r="AB67" i="1"/>
  <c r="P67" i="1"/>
  <c r="AP67" i="1"/>
  <c r="Q67" i="1"/>
  <c r="Q51" i="2"/>
  <c r="AM51" i="2" s="1"/>
  <c r="Q46" i="2"/>
  <c r="Q45" i="2" s="1"/>
  <c r="K24" i="7"/>
  <c r="K23" i="7" s="1"/>
  <c r="K41" i="7"/>
  <c r="K40" i="7" s="1"/>
  <c r="Q40" i="7" s="1"/>
  <c r="K19" i="7"/>
  <c r="K18" i="7" s="1"/>
  <c r="J53" i="7"/>
  <c r="J18" i="7"/>
  <c r="J21" i="7"/>
  <c r="J20" i="7"/>
  <c r="AG20" i="7" s="1"/>
  <c r="J50" i="7"/>
  <c r="T50" i="7" s="1"/>
  <c r="J19" i="7"/>
  <c r="J54" i="7"/>
  <c r="AH34" i="2"/>
  <c r="AB35" i="2"/>
  <c r="AB33" i="2"/>
  <c r="X34" i="2"/>
  <c r="X32" i="2"/>
  <c r="U34" i="2"/>
  <c r="AI35" i="2"/>
  <c r="Y33" i="2"/>
  <c r="T33" i="2"/>
  <c r="AG31" i="2"/>
  <c r="AG34" i="2"/>
  <c r="AE34" i="2"/>
  <c r="W34" i="2"/>
  <c r="R33" i="2"/>
  <c r="R35" i="2"/>
  <c r="AI33" i="2"/>
  <c r="AJ35" i="2"/>
  <c r="AJ33" i="2"/>
  <c r="AJ31" i="2"/>
  <c r="Z35" i="2"/>
  <c r="Z33" i="2"/>
  <c r="S33" i="2"/>
  <c r="S35" i="2"/>
  <c r="Y35" i="2"/>
  <c r="T35" i="2"/>
  <c r="AD35" i="2"/>
  <c r="AD33" i="2"/>
  <c r="Z34" i="2"/>
  <c r="S34" i="2"/>
  <c r="T31" i="2"/>
  <c r="AB34" i="2"/>
  <c r="Y34" i="2"/>
  <c r="R34" i="2"/>
  <c r="AI34" i="2"/>
  <c r="AE33" i="2"/>
  <c r="X33" i="2"/>
  <c r="T34" i="2"/>
  <c r="U31" i="2"/>
  <c r="AE31" i="2"/>
  <c r="AH33" i="2"/>
  <c r="W33" i="2"/>
  <c r="AE35" i="2"/>
  <c r="T32" i="2"/>
  <c r="AH35" i="2"/>
  <c r="W35" i="2"/>
  <c r="U33" i="2"/>
  <c r="U35" i="2"/>
  <c r="S31" i="2"/>
  <c r="AG27" i="2"/>
  <c r="W28" i="2"/>
  <c r="W26" i="2"/>
  <c r="T28" i="2"/>
  <c r="AH28" i="2"/>
  <c r="AJ28" i="2"/>
  <c r="AJ26" i="2"/>
  <c r="Z27" i="2"/>
  <c r="R28" i="2"/>
  <c r="U28" i="2"/>
  <c r="AI30" i="2"/>
  <c r="AI28" i="2"/>
  <c r="AI26" i="2"/>
  <c r="Y27" i="2"/>
  <c r="R26" i="2"/>
  <c r="S26" i="2"/>
  <c r="AI29" i="2"/>
  <c r="AI27" i="2"/>
  <c r="Y28" i="2"/>
  <c r="Y26" i="2"/>
  <c r="U27" i="2"/>
  <c r="AG28" i="2"/>
  <c r="W29" i="2"/>
  <c r="S27" i="2"/>
  <c r="U26" i="2"/>
  <c r="AJ27" i="2"/>
  <c r="Z28" i="2"/>
  <c r="T27" i="2"/>
  <c r="AH27" i="2"/>
  <c r="AH26" i="2"/>
  <c r="S29" i="2"/>
  <c r="W27" i="2"/>
  <c r="Z26" i="2"/>
  <c r="X28" i="2"/>
  <c r="T29" i="2"/>
  <c r="X30" i="2"/>
  <c r="X26" i="2"/>
  <c r="R27" i="2"/>
  <c r="T26" i="2"/>
  <c r="S28" i="2"/>
  <c r="X27" i="2"/>
  <c r="P57" i="2"/>
  <c r="AJ52" i="2"/>
  <c r="AE51" i="2"/>
  <c r="Z52" i="2"/>
  <c r="AG52" i="2"/>
  <c r="W52" i="2"/>
  <c r="AI52" i="2"/>
  <c r="AD51" i="2"/>
  <c r="Y52" i="2"/>
  <c r="W54" i="2"/>
  <c r="AH52" i="2"/>
  <c r="X52" i="2"/>
  <c r="AH51" i="2"/>
  <c r="AC52" i="2"/>
  <c r="AG51" i="2"/>
  <c r="AB54" i="2"/>
  <c r="AB52" i="2"/>
  <c r="W51" i="2"/>
  <c r="AE52" i="2"/>
  <c r="AJ53" i="2"/>
  <c r="AD52" i="2"/>
  <c r="P23" i="2"/>
  <c r="Q53" i="2"/>
  <c r="Q54" i="2" s="1"/>
  <c r="AL54" i="2" s="1"/>
  <c r="P47" i="2"/>
  <c r="Q32" i="2"/>
  <c r="Q31" i="2" s="1"/>
  <c r="Y31" i="2" s="1"/>
  <c r="Q29" i="2"/>
  <c r="Q30" i="2" s="1"/>
  <c r="W30" i="2" s="1"/>
  <c r="K48" i="7"/>
  <c r="AL48" i="7" s="1"/>
  <c r="J52" i="7"/>
  <c r="AC52" i="7" s="1"/>
  <c r="J41" i="7"/>
  <c r="U41" i="7" s="1"/>
  <c r="AO16" i="7"/>
  <c r="G52" i="7"/>
  <c r="AO38" i="7" s="1"/>
  <c r="C48" i="7"/>
  <c r="M38" i="7" s="1"/>
  <c r="F52" i="7"/>
  <c r="AN38" i="7" s="1"/>
  <c r="AN54" i="7" s="1"/>
  <c r="E52" i="7"/>
  <c r="AM38" i="7" s="1"/>
  <c r="AM47" i="7" s="1"/>
  <c r="D52" i="7"/>
  <c r="AL38" i="7" s="1"/>
  <c r="AL49" i="7" s="1"/>
  <c r="AK38" i="7"/>
  <c r="G51" i="7"/>
  <c r="AI38" i="7" s="1"/>
  <c r="F51" i="7"/>
  <c r="AH38" i="7" s="1"/>
  <c r="E51" i="7"/>
  <c r="AG38" i="7" s="1"/>
  <c r="D51" i="7"/>
  <c r="AF38" i="7" s="1"/>
  <c r="G50" i="7"/>
  <c r="AC38" i="7" s="1"/>
  <c r="AC43" i="7" s="1"/>
  <c r="F50" i="7"/>
  <c r="AB38" i="7" s="1"/>
  <c r="E50" i="7"/>
  <c r="AA38" i="7" s="1"/>
  <c r="D50" i="7"/>
  <c r="Z38" i="7" s="1"/>
  <c r="Z47" i="7" s="1"/>
  <c r="Y38" i="7"/>
  <c r="G49" i="7"/>
  <c r="W38" i="7" s="1"/>
  <c r="F49" i="7"/>
  <c r="V38" i="7" s="1"/>
  <c r="E49" i="7"/>
  <c r="U38" i="7" s="1"/>
  <c r="D49" i="7"/>
  <c r="T38" i="7" s="1"/>
  <c r="T53" i="7" s="1"/>
  <c r="C49" i="7"/>
  <c r="S38" i="7" s="1"/>
  <c r="G48" i="7"/>
  <c r="Q38" i="7" s="1"/>
  <c r="F48" i="7"/>
  <c r="P38" i="7" s="1"/>
  <c r="E48" i="7"/>
  <c r="O38" i="7" s="1"/>
  <c r="D48" i="7"/>
  <c r="N38" i="7" s="1"/>
  <c r="C28" i="7"/>
  <c r="M16" i="7" s="1"/>
  <c r="D28" i="7"/>
  <c r="N16" i="7" s="1"/>
  <c r="G32" i="7"/>
  <c r="C29" i="7"/>
  <c r="S16" i="7" s="1"/>
  <c r="D29" i="7"/>
  <c r="T16" i="7" s="1"/>
  <c r="T26" i="7" s="1"/>
  <c r="E29" i="7"/>
  <c r="U16" i="7" s="1"/>
  <c r="U26" i="7" s="1"/>
  <c r="F29" i="7"/>
  <c r="V16" i="7" s="1"/>
  <c r="G29" i="7"/>
  <c r="W16" i="7" s="1"/>
  <c r="C30" i="7"/>
  <c r="Y16" i="7" s="1"/>
  <c r="D30" i="7"/>
  <c r="Z16" i="7" s="1"/>
  <c r="Z22" i="7" s="1"/>
  <c r="E30" i="7"/>
  <c r="AA16" i="7" s="1"/>
  <c r="F30" i="7"/>
  <c r="AB16" i="7" s="1"/>
  <c r="AB29" i="7" s="1"/>
  <c r="G30" i="7"/>
  <c r="AC16" i="7" s="1"/>
  <c r="AC28" i="7" s="1"/>
  <c r="C31" i="7"/>
  <c r="D31" i="7"/>
  <c r="AF16" i="7" s="1"/>
  <c r="E31" i="7"/>
  <c r="AG16" i="7" s="1"/>
  <c r="F31" i="7"/>
  <c r="AH16" i="7" s="1"/>
  <c r="AH21" i="7" s="1"/>
  <c r="G31" i="7"/>
  <c r="AI16" i="7" s="1"/>
  <c r="C32" i="7"/>
  <c r="AK16" i="7" s="1"/>
  <c r="AK22" i="7" s="1"/>
  <c r="D32" i="7"/>
  <c r="AL16" i="7" s="1"/>
  <c r="E32" i="7"/>
  <c r="AM16" i="7" s="1"/>
  <c r="F32" i="7"/>
  <c r="AN16" i="7" s="1"/>
  <c r="E28" i="7"/>
  <c r="O16" i="7" s="1"/>
  <c r="F28" i="7"/>
  <c r="P16" i="7" s="1"/>
  <c r="G28" i="7"/>
  <c r="Q16" i="7" s="1"/>
  <c r="AC18" i="5"/>
  <c r="AC28" i="5" s="1"/>
  <c r="C62" i="5"/>
  <c r="AW46" i="5" s="1"/>
  <c r="AW53" i="5" s="1"/>
  <c r="D62" i="5"/>
  <c r="AX46" i="5" s="1"/>
  <c r="E62" i="5"/>
  <c r="AY46" i="5" s="1"/>
  <c r="AY65" i="5" s="1"/>
  <c r="F62" i="5"/>
  <c r="AZ46" i="5" s="1"/>
  <c r="G62" i="5"/>
  <c r="BA46" i="5" s="1"/>
  <c r="BA48" i="5" s="1"/>
  <c r="H62" i="5"/>
  <c r="BB46" i="5" s="1"/>
  <c r="C58" i="5"/>
  <c r="U46" i="5" s="1"/>
  <c r="D58" i="5"/>
  <c r="V46" i="5" s="1"/>
  <c r="V68" i="5" s="1"/>
  <c r="E58" i="5"/>
  <c r="W46" i="5" s="1"/>
  <c r="W56" i="5" s="1"/>
  <c r="F58" i="5"/>
  <c r="X46" i="5" s="1"/>
  <c r="X54" i="5" s="1"/>
  <c r="G58" i="5"/>
  <c r="Y46" i="5" s="1"/>
  <c r="H58" i="5"/>
  <c r="Z46" i="5" s="1"/>
  <c r="Z61" i="5" s="1"/>
  <c r="C59" i="5"/>
  <c r="AB46" i="5" s="1"/>
  <c r="AB54" i="5" s="1"/>
  <c r="D59" i="5"/>
  <c r="AC46" i="5" s="1"/>
  <c r="E59" i="5"/>
  <c r="AD46" i="5" s="1"/>
  <c r="AD61" i="5" s="1"/>
  <c r="F59" i="5"/>
  <c r="AE46" i="5" s="1"/>
  <c r="AE59" i="5" s="1"/>
  <c r="G59" i="5"/>
  <c r="AF46" i="5" s="1"/>
  <c r="H59" i="5"/>
  <c r="AG46" i="5" s="1"/>
  <c r="AG68" i="5" s="1"/>
  <c r="C60" i="5"/>
  <c r="AI46" i="5" s="1"/>
  <c r="AI48" i="5" s="1"/>
  <c r="D60" i="5"/>
  <c r="AJ46" i="5" s="1"/>
  <c r="AJ60" i="5" s="1"/>
  <c r="E60" i="5"/>
  <c r="AK46" i="5" s="1"/>
  <c r="F60" i="5"/>
  <c r="AL46" i="5" s="1"/>
  <c r="G60" i="5"/>
  <c r="AM46" i="5" s="1"/>
  <c r="AM59" i="5" s="1"/>
  <c r="H60" i="5"/>
  <c r="AN46" i="5" s="1"/>
  <c r="AN49" i="5" s="1"/>
  <c r="C61" i="5"/>
  <c r="AP46" i="5" s="1"/>
  <c r="D61" i="5"/>
  <c r="AQ46" i="5" s="1"/>
  <c r="E61" i="5"/>
  <c r="AR46" i="5" s="1"/>
  <c r="F61" i="5"/>
  <c r="AS46" i="5" s="1"/>
  <c r="AS48" i="5" s="1"/>
  <c r="G61" i="5"/>
  <c r="AT46" i="5" s="1"/>
  <c r="H61" i="5"/>
  <c r="AU46" i="5" s="1"/>
  <c r="AU68" i="5" s="1"/>
  <c r="D57" i="5"/>
  <c r="O46" i="5" s="1"/>
  <c r="E57" i="5"/>
  <c r="P46" i="5" s="1"/>
  <c r="F57" i="5"/>
  <c r="Q46" i="5" s="1"/>
  <c r="Q56" i="5" s="1"/>
  <c r="G57" i="5"/>
  <c r="R46" i="5" s="1"/>
  <c r="R55" i="5" s="1"/>
  <c r="H57" i="5"/>
  <c r="S46" i="5" s="1"/>
  <c r="C57" i="5"/>
  <c r="N46" i="5" s="1"/>
  <c r="C29" i="5"/>
  <c r="U18" i="5" s="1"/>
  <c r="D29" i="5"/>
  <c r="V18" i="5" s="1"/>
  <c r="E29" i="5"/>
  <c r="W18" i="5" s="1"/>
  <c r="F29" i="5"/>
  <c r="X18" i="5" s="1"/>
  <c r="X26" i="5" s="1"/>
  <c r="G29" i="5"/>
  <c r="Y18" i="5" s="1"/>
  <c r="H29" i="5"/>
  <c r="Z18" i="5" s="1"/>
  <c r="C30" i="5"/>
  <c r="AB18" i="5" s="1"/>
  <c r="D30" i="5"/>
  <c r="E30" i="5"/>
  <c r="AD18" i="5" s="1"/>
  <c r="F30" i="5"/>
  <c r="AE18" i="5" s="1"/>
  <c r="G30" i="5"/>
  <c r="AF18" i="5" s="1"/>
  <c r="H30" i="5"/>
  <c r="AG18" i="5" s="1"/>
  <c r="AG25" i="5" s="1"/>
  <c r="AI18" i="5"/>
  <c r="D31" i="5"/>
  <c r="AJ18" i="5" s="1"/>
  <c r="E31" i="5"/>
  <c r="AK18" i="5" s="1"/>
  <c r="F31" i="5"/>
  <c r="AL18" i="5" s="1"/>
  <c r="G31" i="5"/>
  <c r="AM18" i="5" s="1"/>
  <c r="H31" i="5"/>
  <c r="AN18" i="5" s="1"/>
  <c r="AN40" i="5" s="1"/>
  <c r="D28" i="5"/>
  <c r="O18" i="5" s="1"/>
  <c r="E28" i="5"/>
  <c r="P18" i="5" s="1"/>
  <c r="F28" i="5"/>
  <c r="Q18" i="5" s="1"/>
  <c r="G28" i="5"/>
  <c r="R18" i="5" s="1"/>
  <c r="H28" i="5"/>
  <c r="S18" i="5" s="1"/>
  <c r="C28" i="5"/>
  <c r="N18" i="5" s="1"/>
  <c r="N20" i="5" s="1"/>
  <c r="AK23" i="7"/>
  <c r="AK30" i="7"/>
  <c r="AL42" i="7"/>
  <c r="AL53" i="7"/>
  <c r="AI42" i="7"/>
  <c r="AE43" i="7"/>
  <c r="AG40" i="7"/>
  <c r="AC47" i="7"/>
  <c r="AI18" i="7"/>
  <c r="T22" i="7"/>
  <c r="T24" i="7"/>
  <c r="AM45" i="2" l="1"/>
  <c r="AO48" i="2"/>
  <c r="AL49" i="2"/>
  <c r="AO46" i="2"/>
  <c r="AM48" i="2"/>
  <c r="AM46" i="2"/>
  <c r="AL48" i="2"/>
  <c r="AL46" i="2"/>
  <c r="AO49" i="2"/>
  <c r="AO47" i="2"/>
  <c r="AO45" i="2"/>
  <c r="AN49" i="2"/>
  <c r="AN47" i="2"/>
  <c r="AN45" i="2"/>
  <c r="AM49" i="2"/>
  <c r="AM47" i="2"/>
  <c r="AL47" i="2"/>
  <c r="AL45" i="2"/>
  <c r="AN48" i="2"/>
  <c r="AN46" i="2"/>
  <c r="S46" i="2"/>
  <c r="R45" i="2"/>
  <c r="U48" i="2"/>
  <c r="S45" i="2"/>
  <c r="T45" i="2"/>
  <c r="T49" i="2"/>
  <c r="U49" i="2"/>
  <c r="T46" i="2"/>
  <c r="R49" i="2"/>
  <c r="U46" i="2"/>
  <c r="S49" i="2"/>
  <c r="R48" i="2"/>
  <c r="T47" i="2"/>
  <c r="S48" i="2"/>
  <c r="R47" i="2"/>
  <c r="U47" i="2"/>
  <c r="S47" i="2"/>
  <c r="R46" i="2"/>
  <c r="T48" i="2"/>
  <c r="AM53" i="2"/>
  <c r="AI51" i="2"/>
  <c r="AD53" i="2"/>
  <c r="AE53" i="2"/>
  <c r="R31" i="2"/>
  <c r="AL29" i="2"/>
  <c r="AL30" i="2"/>
  <c r="U54" i="2"/>
  <c r="AN51" i="2"/>
  <c r="R54" i="2"/>
  <c r="U53" i="2"/>
  <c r="AJ51" i="2"/>
  <c r="AC54" i="2"/>
  <c r="AH54" i="2"/>
  <c r="Z32" i="2"/>
  <c r="AI31" i="2"/>
  <c r="AG32" i="2"/>
  <c r="AO34" i="2"/>
  <c r="AN34" i="2"/>
  <c r="AM31" i="2"/>
  <c r="AN32" i="2"/>
  <c r="AL34" i="2"/>
  <c r="AL32" i="2"/>
  <c r="AO35" i="2"/>
  <c r="AO33" i="2"/>
  <c r="AO31" i="2"/>
  <c r="AN35" i="2"/>
  <c r="AN33" i="2"/>
  <c r="AN31" i="2"/>
  <c r="AM35" i="2"/>
  <c r="AM33" i="2"/>
  <c r="AL35" i="2"/>
  <c r="AL33" i="2"/>
  <c r="AL31" i="2"/>
  <c r="AO32" i="2"/>
  <c r="AM34" i="2"/>
  <c r="AM32" i="2"/>
  <c r="AO30" i="2"/>
  <c r="U51" i="2"/>
  <c r="R53" i="2"/>
  <c r="AN53" i="2"/>
  <c r="AM54" i="2"/>
  <c r="AO56" i="2"/>
  <c r="AN56" i="2"/>
  <c r="AL59" i="2"/>
  <c r="AL57" i="2"/>
  <c r="AM58" i="2"/>
  <c r="AM56" i="2"/>
  <c r="AL58" i="2"/>
  <c r="AL56" i="2"/>
  <c r="AO59" i="2"/>
  <c r="AO57" i="2"/>
  <c r="AO55" i="2"/>
  <c r="AN59" i="2"/>
  <c r="AN57" i="2"/>
  <c r="AN55" i="2"/>
  <c r="AM59" i="2"/>
  <c r="AM57" i="2"/>
  <c r="AM55" i="2"/>
  <c r="AL55" i="2"/>
  <c r="AO58" i="2"/>
  <c r="AN58" i="2"/>
  <c r="T55" i="2"/>
  <c r="S58" i="2"/>
  <c r="U55" i="2"/>
  <c r="T58" i="2"/>
  <c r="R59" i="2"/>
  <c r="S56" i="2"/>
  <c r="U58" i="2"/>
  <c r="R58" i="2"/>
  <c r="T56" i="2"/>
  <c r="S59" i="2"/>
  <c r="R57" i="2"/>
  <c r="U56" i="2"/>
  <c r="T59" i="2"/>
  <c r="R56" i="2"/>
  <c r="S57" i="2"/>
  <c r="U59" i="2"/>
  <c r="R55" i="2"/>
  <c r="T57" i="2"/>
  <c r="S55" i="2"/>
  <c r="U57" i="2"/>
  <c r="AL51" i="2"/>
  <c r="AM22" i="2"/>
  <c r="AL22" i="2"/>
  <c r="AL24" i="2"/>
  <c r="AL21" i="2"/>
  <c r="AN25" i="2"/>
  <c r="AN23" i="2"/>
  <c r="AN21" i="2"/>
  <c r="AM25" i="2"/>
  <c r="AM23" i="2"/>
  <c r="AM21" i="2"/>
  <c r="AL25" i="2"/>
  <c r="AL23" i="2"/>
  <c r="AO24" i="2"/>
  <c r="AO22" i="2"/>
  <c r="AN24" i="2"/>
  <c r="AN22" i="2"/>
  <c r="AM24" i="2"/>
  <c r="AO25" i="2"/>
  <c r="AO23" i="2"/>
  <c r="AO21" i="2"/>
  <c r="R24" i="2"/>
  <c r="R23" i="2"/>
  <c r="R22" i="2"/>
  <c r="R21" i="2"/>
  <c r="S21" i="2"/>
  <c r="R25" i="2"/>
  <c r="Y51" i="2"/>
  <c r="AG53" i="2"/>
  <c r="AB51" i="2"/>
  <c r="AH31" i="2"/>
  <c r="Q50" i="2"/>
  <c r="AM30" i="2"/>
  <c r="AN29" i="2"/>
  <c r="S54" i="2"/>
  <c r="R51" i="2"/>
  <c r="T51" i="2"/>
  <c r="T53" i="2"/>
  <c r="AO53" i="2"/>
  <c r="Z51" i="2"/>
  <c r="X51" i="2"/>
  <c r="AJ32" i="2"/>
  <c r="AL53" i="2"/>
  <c r="AO54" i="2"/>
  <c r="AE54" i="2"/>
  <c r="X53" i="2"/>
  <c r="AC51" i="2"/>
  <c r="Y54" i="2"/>
  <c r="X31" i="2"/>
  <c r="X35" i="2"/>
  <c r="AG33" i="2"/>
  <c r="AG35" i="2"/>
  <c r="AJ34" i="2"/>
  <c r="AD34" i="2"/>
  <c r="W32" i="2"/>
  <c r="AH32" i="2"/>
  <c r="AO29" i="2"/>
  <c r="S53" i="2"/>
  <c r="V50" i="7"/>
  <c r="AO20" i="7"/>
  <c r="AH41" i="1"/>
  <c r="AC41" i="1"/>
  <c r="X41" i="1"/>
  <c r="N41" i="1"/>
  <c r="T41" i="1"/>
  <c r="R41" i="1"/>
  <c r="AA41" i="1"/>
  <c r="P41" i="1"/>
  <c r="Z41" i="1"/>
  <c r="W41" i="1"/>
  <c r="Q41" i="1"/>
  <c r="V41" i="1"/>
  <c r="AI41" i="1"/>
  <c r="AJ41" i="1"/>
  <c r="AG41" i="1"/>
  <c r="AF41" i="1"/>
  <c r="AD41" i="1"/>
  <c r="AB41" i="1"/>
  <c r="O41" i="1"/>
  <c r="U41" i="1"/>
  <c r="AB34" i="1"/>
  <c r="W34" i="1"/>
  <c r="AA34" i="1"/>
  <c r="N34" i="1"/>
  <c r="Z34" i="1"/>
  <c r="X34" i="1"/>
  <c r="O34" i="1"/>
  <c r="V34" i="1"/>
  <c r="P34" i="1"/>
  <c r="T34" i="1"/>
  <c r="R34" i="1"/>
  <c r="U34" i="1"/>
  <c r="Q34" i="1"/>
  <c r="AC34" i="1"/>
  <c r="AD34" i="1"/>
  <c r="AL65" i="1"/>
  <c r="AI65" i="1"/>
  <c r="U65" i="1"/>
  <c r="O65" i="1"/>
  <c r="AV65" i="1"/>
  <c r="AH65" i="1"/>
  <c r="AU65" i="1"/>
  <c r="AG65" i="1"/>
  <c r="AD65" i="1"/>
  <c r="AS65" i="1"/>
  <c r="AP65" i="1"/>
  <c r="AB65" i="1"/>
  <c r="N65" i="1"/>
  <c r="AT65" i="1"/>
  <c r="AC65" i="1"/>
  <c r="AR65" i="1"/>
  <c r="AA65" i="1"/>
  <c r="Z65" i="1"/>
  <c r="X65" i="1"/>
  <c r="AF65" i="1"/>
  <c r="V65" i="1"/>
  <c r="Q65" i="1"/>
  <c r="AO65" i="1"/>
  <c r="T65" i="1"/>
  <c r="AM65" i="1"/>
  <c r="R65" i="1"/>
  <c r="W65" i="1"/>
  <c r="P65" i="1"/>
  <c r="AJ65" i="1"/>
  <c r="AN65" i="1"/>
  <c r="AB28" i="1"/>
  <c r="W28" i="1"/>
  <c r="O28" i="1"/>
  <c r="Z28" i="1"/>
  <c r="X28" i="1"/>
  <c r="N28" i="1"/>
  <c r="V28" i="1"/>
  <c r="U28" i="1"/>
  <c r="T28" i="1"/>
  <c r="P28" i="1"/>
  <c r="Q28" i="1"/>
  <c r="AA28" i="1"/>
  <c r="AD28" i="1"/>
  <c r="AC28" i="1"/>
  <c r="R28" i="1"/>
  <c r="AD21" i="1"/>
  <c r="X21" i="1"/>
  <c r="AC21" i="1"/>
  <c r="W21" i="1"/>
  <c r="O21" i="1"/>
  <c r="AB21" i="1"/>
  <c r="V21" i="1"/>
  <c r="AJ21" i="1"/>
  <c r="AH21" i="1"/>
  <c r="Z21" i="1"/>
  <c r="T21" i="1"/>
  <c r="R21" i="1"/>
  <c r="Q21" i="1"/>
  <c r="N21" i="1"/>
  <c r="AG21" i="1"/>
  <c r="AF21" i="1"/>
  <c r="AI21" i="1"/>
  <c r="U21" i="1"/>
  <c r="AU57" i="1"/>
  <c r="AG57" i="1"/>
  <c r="AD57" i="1"/>
  <c r="Q57" i="1"/>
  <c r="AT57" i="1"/>
  <c r="AF57" i="1"/>
  <c r="AC57" i="1"/>
  <c r="AS57" i="1"/>
  <c r="AP57" i="1"/>
  <c r="AB57" i="1"/>
  <c r="AN57" i="1"/>
  <c r="Z57" i="1"/>
  <c r="W57" i="1"/>
  <c r="AR57" i="1"/>
  <c r="AA57" i="1"/>
  <c r="AJ57" i="1"/>
  <c r="X57" i="1"/>
  <c r="AI57" i="1"/>
  <c r="V57" i="1"/>
  <c r="AO57" i="1"/>
  <c r="T57" i="1"/>
  <c r="N57" i="1"/>
  <c r="AM57" i="1"/>
  <c r="AL57" i="1"/>
  <c r="P57" i="1"/>
  <c r="AV57" i="1"/>
  <c r="O57" i="1"/>
  <c r="R57" i="1"/>
  <c r="AH57" i="1"/>
  <c r="U57" i="1"/>
  <c r="AT64" i="1"/>
  <c r="AF64" i="1"/>
  <c r="AC64" i="1"/>
  <c r="R64" i="1"/>
  <c r="AS64" i="1"/>
  <c r="AP64" i="1"/>
  <c r="AB64" i="1"/>
  <c r="AR64" i="1"/>
  <c r="AO64" i="1"/>
  <c r="AA64" i="1"/>
  <c r="AM64" i="1"/>
  <c r="AJ64" i="1"/>
  <c r="V64" i="1"/>
  <c r="N64" i="1"/>
  <c r="AN64" i="1"/>
  <c r="U64" i="1"/>
  <c r="AL64" i="1"/>
  <c r="T64" i="1"/>
  <c r="AV64" i="1"/>
  <c r="O64" i="1"/>
  <c r="Z64" i="1"/>
  <c r="Q64" i="1"/>
  <c r="AI64" i="1"/>
  <c r="AU64" i="1"/>
  <c r="AG64" i="1"/>
  <c r="AD64" i="1"/>
  <c r="X64" i="1"/>
  <c r="P64" i="1"/>
  <c r="W64" i="1"/>
  <c r="AH64" i="1"/>
  <c r="N51" i="1"/>
  <c r="AN51" i="1"/>
  <c r="Z51" i="1"/>
  <c r="W51" i="1"/>
  <c r="AM51" i="1"/>
  <c r="AJ51" i="1"/>
  <c r="AL51" i="1"/>
  <c r="AI51" i="1"/>
  <c r="AU51" i="1"/>
  <c r="AG51" i="1"/>
  <c r="AD51" i="1"/>
  <c r="Q51" i="1"/>
  <c r="AV51" i="1"/>
  <c r="X51" i="1"/>
  <c r="O51" i="1"/>
  <c r="AT51" i="1"/>
  <c r="AC51" i="1"/>
  <c r="V51" i="1"/>
  <c r="P51" i="1"/>
  <c r="AS51" i="1"/>
  <c r="AB51" i="1"/>
  <c r="U51" i="1"/>
  <c r="R51" i="1"/>
  <c r="AH51" i="1"/>
  <c r="AF51" i="1"/>
  <c r="AP51" i="1"/>
  <c r="AO51" i="1"/>
  <c r="AA51" i="1"/>
  <c r="AR51" i="1"/>
  <c r="T51" i="1"/>
  <c r="AS71" i="1"/>
  <c r="AP71" i="1"/>
  <c r="AB71" i="1"/>
  <c r="AR71" i="1"/>
  <c r="AO71" i="1"/>
  <c r="AA71" i="1"/>
  <c r="AN71" i="1"/>
  <c r="Z71" i="1"/>
  <c r="W71" i="1"/>
  <c r="AL71" i="1"/>
  <c r="AI71" i="1"/>
  <c r="U71" i="1"/>
  <c r="O71" i="1"/>
  <c r="AJ71" i="1"/>
  <c r="P71" i="1"/>
  <c r="AH71" i="1"/>
  <c r="Q71" i="1"/>
  <c r="AG71" i="1"/>
  <c r="R71" i="1"/>
  <c r="AM71" i="1"/>
  <c r="X71" i="1"/>
  <c r="AV71" i="1"/>
  <c r="V71" i="1"/>
  <c r="AC71" i="1"/>
  <c r="AD71" i="1"/>
  <c r="AF71" i="1"/>
  <c r="N71" i="1"/>
  <c r="AU71" i="1"/>
  <c r="AT71" i="1"/>
  <c r="T71" i="1"/>
  <c r="T35" i="1"/>
  <c r="R35" i="1"/>
  <c r="AH35" i="1"/>
  <c r="AC35" i="1"/>
  <c r="X35" i="1"/>
  <c r="Z35" i="1"/>
  <c r="W35" i="1"/>
  <c r="V35" i="1"/>
  <c r="AJ35" i="1"/>
  <c r="U35" i="1"/>
  <c r="O35" i="1"/>
  <c r="AG35" i="1"/>
  <c r="Q35" i="1"/>
  <c r="AI35" i="1"/>
  <c r="AF35" i="1"/>
  <c r="AD35" i="1"/>
  <c r="AB35" i="1"/>
  <c r="AA35" i="1"/>
  <c r="P35" i="1"/>
  <c r="N35" i="1"/>
  <c r="AL24" i="7"/>
  <c r="Y24" i="7"/>
  <c r="T40" i="7"/>
  <c r="AG23" i="7"/>
  <c r="AI40" i="7"/>
  <c r="AJ29" i="2"/>
  <c r="AH30" i="2"/>
  <c r="AJ30" i="2"/>
  <c r="AG29" i="2"/>
  <c r="Y53" i="2"/>
  <c r="AG54" i="2"/>
  <c r="AG30" i="2"/>
  <c r="R30" i="2"/>
  <c r="R29" i="2"/>
  <c r="U30" i="2"/>
  <c r="R32" i="2"/>
  <c r="S32" i="2"/>
  <c r="AD32" i="2"/>
  <c r="U32" i="2"/>
  <c r="T30" i="2"/>
  <c r="AJ54" i="2"/>
  <c r="X29" i="2"/>
  <c r="AB45" i="2"/>
  <c r="W45" i="2"/>
  <c r="X45" i="2"/>
  <c r="Z53" i="2"/>
  <c r="AH53" i="2"/>
  <c r="AH29" i="2"/>
  <c r="U29" i="2"/>
  <c r="Y29" i="2"/>
  <c r="AB32" i="2"/>
  <c r="AI32" i="2"/>
  <c r="AD31" i="2"/>
  <c r="AB31" i="2"/>
  <c r="W53" i="2"/>
  <c r="AC53" i="2"/>
  <c r="AI54" i="2"/>
  <c r="Z30" i="2"/>
  <c r="S30" i="2"/>
  <c r="Y30" i="2"/>
  <c r="Z29" i="2"/>
  <c r="Y32" i="2"/>
  <c r="W31" i="2"/>
  <c r="X54" i="2"/>
  <c r="AI53" i="2"/>
  <c r="AD54" i="2"/>
  <c r="AB53" i="2"/>
  <c r="Z54" i="2"/>
  <c r="Z31" i="2"/>
  <c r="AE32" i="2"/>
  <c r="AI48" i="7"/>
  <c r="U19" i="7"/>
  <c r="V48" i="7"/>
  <c r="AG41" i="7"/>
  <c r="AI20" i="7"/>
  <c r="AE50" i="7"/>
  <c r="AE19" i="7"/>
  <c r="AG25" i="2"/>
  <c r="AG23" i="2"/>
  <c r="AG21" i="2"/>
  <c r="AB24" i="2"/>
  <c r="AB22" i="2"/>
  <c r="W25" i="2"/>
  <c r="W23" i="2"/>
  <c r="W21" i="2"/>
  <c r="U23" i="2"/>
  <c r="U25" i="2"/>
  <c r="AJ24" i="2"/>
  <c r="AJ22" i="2"/>
  <c r="AE25" i="2"/>
  <c r="AE23" i="2"/>
  <c r="AE21" i="2"/>
  <c r="Z24" i="2"/>
  <c r="Z22" i="2"/>
  <c r="U21" i="2"/>
  <c r="AI24" i="2"/>
  <c r="AI22" i="2"/>
  <c r="AD25" i="2"/>
  <c r="AD23" i="2"/>
  <c r="AD21" i="2"/>
  <c r="Y24" i="2"/>
  <c r="Y22" i="2"/>
  <c r="S22" i="2"/>
  <c r="S24" i="2"/>
  <c r="AI25" i="2"/>
  <c r="AI23" i="2"/>
  <c r="AI21" i="2"/>
  <c r="AD24" i="2"/>
  <c r="AD22" i="2"/>
  <c r="Y25" i="2"/>
  <c r="Y23" i="2"/>
  <c r="Y21" i="2"/>
  <c r="S23" i="2"/>
  <c r="S25" i="2"/>
  <c r="AG22" i="2"/>
  <c r="AB23" i="2"/>
  <c r="W24" i="2"/>
  <c r="U22" i="2"/>
  <c r="AJ25" i="2"/>
  <c r="AJ21" i="2"/>
  <c r="AE22" i="2"/>
  <c r="Z23" i="2"/>
  <c r="AH25" i="2"/>
  <c r="AC22" i="2"/>
  <c r="T23" i="2"/>
  <c r="AC21" i="2"/>
  <c r="T24" i="2"/>
  <c r="AB25" i="2"/>
  <c r="AB21" i="2"/>
  <c r="AJ23" i="2"/>
  <c r="Z21" i="2"/>
  <c r="AH21" i="2"/>
  <c r="AC25" i="2"/>
  <c r="U24" i="2"/>
  <c r="Z25" i="2"/>
  <c r="AH23" i="2"/>
  <c r="AC24" i="2"/>
  <c r="X25" i="2"/>
  <c r="X21" i="2"/>
  <c r="T25" i="2"/>
  <c r="AH22" i="2"/>
  <c r="AC23" i="2"/>
  <c r="X24" i="2"/>
  <c r="T22" i="2"/>
  <c r="T21" i="2"/>
  <c r="X23" i="2"/>
  <c r="AH24" i="2"/>
  <c r="X22" i="2"/>
  <c r="AG24" i="2"/>
  <c r="W22" i="2"/>
  <c r="AE24" i="2"/>
  <c r="AJ59" i="2"/>
  <c r="AJ57" i="2"/>
  <c r="AJ55" i="2"/>
  <c r="AE58" i="2"/>
  <c r="AE56" i="2"/>
  <c r="Z59" i="2"/>
  <c r="Z57" i="2"/>
  <c r="Z55" i="2"/>
  <c r="AG55" i="2"/>
  <c r="AB58" i="2"/>
  <c r="AB56" i="2"/>
  <c r="W59" i="2"/>
  <c r="W57" i="2"/>
  <c r="W55" i="2"/>
  <c r="AI59" i="2"/>
  <c r="AI57" i="2"/>
  <c r="AI55" i="2"/>
  <c r="AD58" i="2"/>
  <c r="AD56" i="2"/>
  <c r="Y59" i="2"/>
  <c r="Y57" i="2"/>
  <c r="Y55" i="2"/>
  <c r="AG57" i="2"/>
  <c r="AH59" i="2"/>
  <c r="AH57" i="2"/>
  <c r="AH55" i="2"/>
  <c r="AC58" i="2"/>
  <c r="AC56" i="2"/>
  <c r="X59" i="2"/>
  <c r="X57" i="2"/>
  <c r="X55" i="2"/>
  <c r="AG59" i="2"/>
  <c r="AH58" i="2"/>
  <c r="AH56" i="2"/>
  <c r="AC59" i="2"/>
  <c r="AC57" i="2"/>
  <c r="AC55" i="2"/>
  <c r="X58" i="2"/>
  <c r="X56" i="2"/>
  <c r="AG58" i="2"/>
  <c r="AG56" i="2"/>
  <c r="AB59" i="2"/>
  <c r="AB57" i="2"/>
  <c r="AB55" i="2"/>
  <c r="W58" i="2"/>
  <c r="W56" i="2"/>
  <c r="AJ58" i="2"/>
  <c r="AE55" i="2"/>
  <c r="AI58" i="2"/>
  <c r="AD55" i="2"/>
  <c r="AI56" i="2"/>
  <c r="Z56" i="2"/>
  <c r="Y56" i="2"/>
  <c r="AJ56" i="2"/>
  <c r="Z58" i="2"/>
  <c r="AE57" i="2"/>
  <c r="AD57" i="2"/>
  <c r="Y58" i="2"/>
  <c r="AE59" i="2"/>
  <c r="AD59" i="2"/>
  <c r="AH48" i="2"/>
  <c r="AH46" i="2"/>
  <c r="AB49" i="2"/>
  <c r="AB47" i="2"/>
  <c r="W48" i="2"/>
  <c r="W46" i="2"/>
  <c r="AH45" i="2"/>
  <c r="AC46" i="2"/>
  <c r="AG46" i="2"/>
  <c r="AG48" i="2"/>
  <c r="AJ45" i="2"/>
  <c r="AE48" i="2"/>
  <c r="AE46" i="2"/>
  <c r="Z49" i="2"/>
  <c r="Z47" i="2"/>
  <c r="Z45" i="2"/>
  <c r="AI47" i="2"/>
  <c r="X49" i="2"/>
  <c r="AJ49" i="2"/>
  <c r="AJ47" i="2"/>
  <c r="AI45" i="2"/>
  <c r="AD48" i="2"/>
  <c r="AD46" i="2"/>
  <c r="Y49" i="2"/>
  <c r="Y47" i="2"/>
  <c r="Y45" i="2"/>
  <c r="AI49" i="2"/>
  <c r="AC48" i="2"/>
  <c r="X47" i="2"/>
  <c r="AJ48" i="2"/>
  <c r="AJ46" i="2"/>
  <c r="AD49" i="2"/>
  <c r="AD47" i="2"/>
  <c r="AD45" i="2"/>
  <c r="Y48" i="2"/>
  <c r="Y46" i="2"/>
  <c r="AI48" i="2"/>
  <c r="AI46" i="2"/>
  <c r="AC49" i="2"/>
  <c r="AC47" i="2"/>
  <c r="AC45" i="2"/>
  <c r="X48" i="2"/>
  <c r="X46" i="2"/>
  <c r="AE47" i="2"/>
  <c r="AH49" i="2"/>
  <c r="AB46" i="2"/>
  <c r="W49" i="2"/>
  <c r="Z48" i="2"/>
  <c r="W47" i="2"/>
  <c r="AG49" i="2"/>
  <c r="AE45" i="2"/>
  <c r="AE49" i="2"/>
  <c r="Z46" i="2"/>
  <c r="AB48" i="2"/>
  <c r="AH47" i="2"/>
  <c r="AG47" i="2"/>
  <c r="AG45" i="2"/>
  <c r="AM29" i="5"/>
  <c r="AM36" i="5"/>
  <c r="AM26" i="5"/>
  <c r="AJ59" i="5"/>
  <c r="AC36" i="5"/>
  <c r="AC25" i="5"/>
  <c r="AG24" i="5"/>
  <c r="AI40" i="5"/>
  <c r="AI30" i="5"/>
  <c r="AI29" i="5"/>
  <c r="AI20" i="5"/>
  <c r="Y28" i="5"/>
  <c r="Y36" i="5"/>
  <c r="Y20" i="5"/>
  <c r="AC21" i="5"/>
  <c r="W66" i="5"/>
  <c r="V56" i="5"/>
  <c r="AJ25" i="5"/>
  <c r="AJ40" i="5"/>
  <c r="AJ26" i="5"/>
  <c r="AJ21" i="5"/>
  <c r="AJ37" i="5"/>
  <c r="AJ28" i="5"/>
  <c r="AJ33" i="5"/>
  <c r="AJ38" i="5"/>
  <c r="AJ20" i="5"/>
  <c r="AJ30" i="5"/>
  <c r="AJ36" i="5"/>
  <c r="AJ29" i="5"/>
  <c r="AJ39" i="5"/>
  <c r="AJ24" i="5"/>
  <c r="AJ27" i="5"/>
  <c r="AF59" i="5"/>
  <c r="AF54" i="5"/>
  <c r="AE25" i="5"/>
  <c r="AE27" i="5"/>
  <c r="AE38" i="5"/>
  <c r="AE33" i="5"/>
  <c r="AE21" i="5"/>
  <c r="AE36" i="5"/>
  <c r="AE28" i="5"/>
  <c r="AE30" i="5"/>
  <c r="AE24" i="5"/>
  <c r="AE26" i="5"/>
  <c r="AE37" i="5"/>
  <c r="AE39" i="5"/>
  <c r="AE20" i="5"/>
  <c r="AE29" i="5"/>
  <c r="AE40" i="5"/>
  <c r="V33" i="5"/>
  <c r="V28" i="5"/>
  <c r="V20" i="5"/>
  <c r="V40" i="5"/>
  <c r="V24" i="5"/>
  <c r="V37" i="5"/>
  <c r="V25" i="5"/>
  <c r="V30" i="5"/>
  <c r="W38" i="5"/>
  <c r="W27" i="5"/>
  <c r="W39" i="5"/>
  <c r="W29" i="5"/>
  <c r="AD21" i="5"/>
  <c r="AD36" i="5"/>
  <c r="AD26" i="5"/>
  <c r="AD37" i="5"/>
  <c r="AD25" i="5"/>
  <c r="AD39" i="5"/>
  <c r="AD27" i="5"/>
  <c r="AD28" i="5"/>
  <c r="AD30" i="5"/>
  <c r="AD24" i="5"/>
  <c r="AD38" i="5"/>
  <c r="AD20" i="5"/>
  <c r="AD29" i="5"/>
  <c r="AD33" i="5"/>
  <c r="AD40" i="5"/>
  <c r="AL24" i="5"/>
  <c r="AL29" i="5"/>
  <c r="AL27" i="5"/>
  <c r="AL30" i="5"/>
  <c r="AL37" i="5"/>
  <c r="AL40" i="5"/>
  <c r="AL20" i="5"/>
  <c r="AL25" i="5"/>
  <c r="AL36" i="5"/>
  <c r="AL39" i="5"/>
  <c r="AL28" i="5"/>
  <c r="AL38" i="5"/>
  <c r="AL21" i="5"/>
  <c r="AL26" i="5"/>
  <c r="Z28" i="5"/>
  <c r="Z24" i="5"/>
  <c r="Z40" i="5"/>
  <c r="AF30" i="5"/>
  <c r="AF40" i="5"/>
  <c r="AF25" i="5"/>
  <c r="AF38" i="5"/>
  <c r="AF29" i="5"/>
  <c r="AF24" i="5"/>
  <c r="AF26" i="5"/>
  <c r="AF37" i="5"/>
  <c r="U39" i="5"/>
  <c r="U27" i="5"/>
  <c r="U36" i="5"/>
  <c r="U38" i="5"/>
  <c r="U26" i="5"/>
  <c r="U24" i="5"/>
  <c r="U30" i="5"/>
  <c r="U40" i="5"/>
  <c r="U37" i="5"/>
  <c r="U25" i="5"/>
  <c r="U20" i="5"/>
  <c r="U33" i="5"/>
  <c r="U21" i="5"/>
  <c r="U29" i="5"/>
  <c r="U28" i="5"/>
  <c r="AK29" i="5"/>
  <c r="AK20" i="5"/>
  <c r="AK27" i="5"/>
  <c r="AK30" i="5"/>
  <c r="AK37" i="5"/>
  <c r="AK38" i="5"/>
  <c r="AK25" i="5"/>
  <c r="AK28" i="5"/>
  <c r="AK33" i="5"/>
  <c r="AK24" i="5"/>
  <c r="AK21" i="5"/>
  <c r="AK26" i="5"/>
  <c r="AK36" i="5"/>
  <c r="AK39" i="5"/>
  <c r="AB40" i="5"/>
  <c r="AB28" i="5"/>
  <c r="AB33" i="5"/>
  <c r="AB29" i="5"/>
  <c r="AB39" i="5"/>
  <c r="AB27" i="5"/>
  <c r="AB37" i="5"/>
  <c r="AB30" i="5"/>
  <c r="AB38" i="5"/>
  <c r="AB26" i="5"/>
  <c r="AB25" i="5"/>
  <c r="AB20" i="5"/>
  <c r="AB36" i="5"/>
  <c r="AB24" i="5"/>
  <c r="AB21" i="5"/>
  <c r="AI33" i="5"/>
  <c r="X20" i="5"/>
  <c r="X36" i="5"/>
  <c r="Y25" i="5"/>
  <c r="AC40" i="5"/>
  <c r="AI24" i="5"/>
  <c r="AI36" i="5"/>
  <c r="AC33" i="5"/>
  <c r="AC29" i="5"/>
  <c r="AI21" i="5"/>
  <c r="AI37" i="5"/>
  <c r="AI26" i="5"/>
  <c r="AI38" i="5"/>
  <c r="AC20" i="5"/>
  <c r="AC39" i="5"/>
  <c r="AC37" i="5"/>
  <c r="AC26" i="5"/>
  <c r="AC24" i="5"/>
  <c r="AI68" i="5"/>
  <c r="AC38" i="5"/>
  <c r="AC27" i="5"/>
  <c r="Y40" i="5"/>
  <c r="AI27" i="5"/>
  <c r="AI39" i="5"/>
  <c r="AG40" i="5"/>
  <c r="AC30" i="5"/>
  <c r="AI67" i="5"/>
  <c r="AI25" i="5"/>
  <c r="X29" i="5"/>
  <c r="Y29" i="5"/>
  <c r="AI28" i="5"/>
  <c r="Y37" i="5"/>
  <c r="AG29" i="5"/>
  <c r="U52" i="7"/>
  <c r="AG52" i="7"/>
  <c r="Q41" i="7"/>
  <c r="Q43" i="7"/>
  <c r="Q45" i="7"/>
  <c r="Q47" i="7"/>
  <c r="Q49" i="7"/>
  <c r="Q51" i="7"/>
  <c r="Q53" i="7"/>
  <c r="Q42" i="7"/>
  <c r="Q44" i="7"/>
  <c r="Q46" i="7"/>
  <c r="Q48" i="7"/>
  <c r="Q50" i="7"/>
  <c r="Q52" i="7"/>
  <c r="Q54" i="7"/>
  <c r="AB30" i="7"/>
  <c r="AG45" i="7"/>
  <c r="T32" i="7"/>
  <c r="M42" i="7"/>
  <c r="M40" i="7"/>
  <c r="U28" i="7"/>
  <c r="AL30" i="7"/>
  <c r="N41" i="7"/>
  <c r="N43" i="7"/>
  <c r="N45" i="7"/>
  <c r="N47" i="7"/>
  <c r="N49" i="7"/>
  <c r="N51" i="7"/>
  <c r="N53" i="7"/>
  <c r="N40" i="7"/>
  <c r="N42" i="7"/>
  <c r="N44" i="7"/>
  <c r="N46" i="7"/>
  <c r="N48" i="7"/>
  <c r="N50" i="7"/>
  <c r="N52" i="7"/>
  <c r="N54" i="7"/>
  <c r="T28" i="7"/>
  <c r="AL21" i="7"/>
  <c r="Z45" i="7"/>
  <c r="O40" i="7"/>
  <c r="O41" i="7"/>
  <c r="O43" i="7"/>
  <c r="O45" i="7"/>
  <c r="O47" i="7"/>
  <c r="O49" i="7"/>
  <c r="O51" i="7"/>
  <c r="O53" i="7"/>
  <c r="O42" i="7"/>
  <c r="O44" i="7"/>
  <c r="O46" i="7"/>
  <c r="O48" i="7"/>
  <c r="O50" i="7"/>
  <c r="O52" i="7"/>
  <c r="O54" i="7"/>
  <c r="P40" i="7"/>
  <c r="P41" i="7"/>
  <c r="P43" i="7"/>
  <c r="P45" i="7"/>
  <c r="P47" i="7"/>
  <c r="P49" i="7"/>
  <c r="P51" i="7"/>
  <c r="P53" i="7"/>
  <c r="P42" i="7"/>
  <c r="P44" i="7"/>
  <c r="P46" i="7"/>
  <c r="P48" i="7"/>
  <c r="P50" i="7"/>
  <c r="P52" i="7"/>
  <c r="P54" i="7"/>
  <c r="O65" i="5"/>
  <c r="O60" i="5"/>
  <c r="O48" i="5"/>
  <c r="O56" i="5"/>
  <c r="U55" i="5"/>
  <c r="U66" i="5"/>
  <c r="U68" i="5"/>
  <c r="U56" i="5"/>
  <c r="U48" i="5"/>
  <c r="U53" i="5"/>
  <c r="U64" i="5"/>
  <c r="U49" i="5"/>
  <c r="N60" i="5"/>
  <c r="N64" i="5"/>
  <c r="AZ60" i="5"/>
  <c r="AZ64" i="5"/>
  <c r="AZ68" i="5"/>
  <c r="AZ67" i="5"/>
  <c r="AZ66" i="5"/>
  <c r="AZ53" i="5"/>
  <c r="AZ56" i="5"/>
  <c r="AR68" i="5"/>
  <c r="AR64" i="5"/>
  <c r="AR66" i="5"/>
  <c r="AR67" i="5"/>
  <c r="AR60" i="5"/>
  <c r="AR65" i="5"/>
  <c r="AP56" i="5"/>
  <c r="AP55" i="5"/>
  <c r="AP53" i="5"/>
  <c r="AP59" i="5"/>
  <c r="P53" i="5"/>
  <c r="P54" i="5"/>
  <c r="P66" i="5"/>
  <c r="P68" i="5"/>
  <c r="AJ65" i="5"/>
  <c r="AY56" i="5"/>
  <c r="AY55" i="5"/>
  <c r="Z68" i="5"/>
  <c r="AI66" i="5"/>
  <c r="AI53" i="5"/>
  <c r="AY61" i="5"/>
  <c r="Z49" i="5"/>
  <c r="AI59" i="5"/>
  <c r="AY59" i="5"/>
  <c r="AI49" i="5"/>
  <c r="AQ66" i="5"/>
  <c r="AQ49" i="5"/>
  <c r="AQ55" i="5"/>
  <c r="AQ53" i="5"/>
  <c r="AQ67" i="5"/>
  <c r="AQ48" i="5"/>
  <c r="AQ56" i="5"/>
  <c r="AQ64" i="5"/>
  <c r="AQ54" i="5"/>
  <c r="AQ61" i="5"/>
  <c r="AQ68" i="5"/>
  <c r="AQ60" i="5"/>
  <c r="AL60" i="5"/>
  <c r="AL54" i="5"/>
  <c r="AL49" i="5"/>
  <c r="AL55" i="5"/>
  <c r="AL61" i="5"/>
  <c r="AL68" i="5"/>
  <c r="AL64" i="5"/>
  <c r="AL48" i="5"/>
  <c r="AL65" i="5"/>
  <c r="AL59" i="5"/>
  <c r="AL66" i="5"/>
  <c r="AL67" i="5"/>
  <c r="AL53" i="5"/>
  <c r="AL56" i="5"/>
  <c r="AK66" i="5"/>
  <c r="AK67" i="5"/>
  <c r="AK60" i="5"/>
  <c r="AC55" i="5"/>
  <c r="AC53" i="5"/>
  <c r="BB64" i="5"/>
  <c r="BB55" i="5"/>
  <c r="BB66" i="5"/>
  <c r="AC67" i="5"/>
  <c r="X60" i="5"/>
  <c r="N48" i="5"/>
  <c r="N61" i="5"/>
  <c r="N55" i="5"/>
  <c r="N65" i="5"/>
  <c r="N49" i="5"/>
  <c r="N66" i="5"/>
  <c r="N56" i="5"/>
  <c r="N53" i="5"/>
  <c r="N68" i="5"/>
  <c r="AE49" i="5"/>
  <c r="AE55" i="5"/>
  <c r="AE68" i="5"/>
  <c r="AE56" i="5"/>
  <c r="AE64" i="5"/>
  <c r="AE53" i="5"/>
  <c r="AE60" i="5"/>
  <c r="AE66" i="5"/>
  <c r="AT64" i="5"/>
  <c r="AT49" i="5"/>
  <c r="AT67" i="5"/>
  <c r="AT54" i="5"/>
  <c r="AT60" i="5"/>
  <c r="AB55" i="5"/>
  <c r="AB67" i="5"/>
  <c r="AB56" i="5"/>
  <c r="AB68" i="5"/>
  <c r="AB59" i="5"/>
  <c r="AB48" i="5"/>
  <c r="AB49" i="5"/>
  <c r="AB61" i="5"/>
  <c r="AB64" i="5"/>
  <c r="BA61" i="5"/>
  <c r="BA55" i="5"/>
  <c r="BA67" i="5"/>
  <c r="BA56" i="5"/>
  <c r="Q59" i="5"/>
  <c r="AB66" i="5"/>
  <c r="AE65" i="5"/>
  <c r="BA60" i="5"/>
  <c r="W60" i="5"/>
  <c r="V49" i="5"/>
  <c r="P55" i="5"/>
  <c r="P60" i="5"/>
  <c r="P65" i="5"/>
  <c r="P48" i="5"/>
  <c r="P56" i="5"/>
  <c r="P59" i="5"/>
  <c r="P64" i="5"/>
  <c r="AF61" i="5"/>
  <c r="AF67" i="5"/>
  <c r="AF65" i="5"/>
  <c r="AZ65" i="5"/>
  <c r="AZ48" i="5"/>
  <c r="AZ61" i="5"/>
  <c r="AZ59" i="5"/>
  <c r="AZ55" i="5"/>
  <c r="AZ49" i="5"/>
  <c r="AS66" i="5"/>
  <c r="AS55" i="5"/>
  <c r="AS53" i="5"/>
  <c r="AS61" i="5"/>
  <c r="AS59" i="5"/>
  <c r="AS67" i="5"/>
  <c r="AS65" i="5"/>
  <c r="AS56" i="5"/>
  <c r="AS68" i="5"/>
  <c r="AS64" i="5"/>
  <c r="AS54" i="5"/>
  <c r="AJ54" i="5"/>
  <c r="AJ49" i="5"/>
  <c r="AJ48" i="5"/>
  <c r="Z55" i="5"/>
  <c r="Z56" i="5"/>
  <c r="Z54" i="5"/>
  <c r="AG48" i="5"/>
  <c r="Q67" i="5"/>
  <c r="AB65" i="5"/>
  <c r="AE61" i="5"/>
  <c r="AM48" i="5"/>
  <c r="AJ53" i="5"/>
  <c r="AP54" i="5"/>
  <c r="AZ54" i="5"/>
  <c r="W59" i="5"/>
  <c r="O53" i="5"/>
  <c r="O61" i="5"/>
  <c r="O66" i="5"/>
  <c r="O59" i="5"/>
  <c r="O64" i="5"/>
  <c r="O67" i="5"/>
  <c r="O49" i="5"/>
  <c r="O54" i="5"/>
  <c r="AY48" i="5"/>
  <c r="AY68" i="5"/>
  <c r="AY66" i="5"/>
  <c r="AY60" i="5"/>
  <c r="AY54" i="5"/>
  <c r="AY53" i="5"/>
  <c r="S55" i="5"/>
  <c r="S54" i="5"/>
  <c r="AI54" i="5"/>
  <c r="AI60" i="5"/>
  <c r="AI55" i="5"/>
  <c r="AI61" i="5"/>
  <c r="AI65" i="5"/>
  <c r="AI56" i="5"/>
  <c r="N67" i="5"/>
  <c r="AI64" i="5"/>
  <c r="P67" i="5"/>
  <c r="O55" i="5"/>
  <c r="AB60" i="5"/>
  <c r="BA54" i="5"/>
  <c r="AY64" i="5"/>
  <c r="W67" i="5"/>
  <c r="AG49" i="5"/>
  <c r="AG56" i="5"/>
  <c r="AG55" i="5"/>
  <c r="Q54" i="5"/>
  <c r="Q68" i="5"/>
  <c r="Q55" i="5"/>
  <c r="Q60" i="5"/>
  <c r="Q65" i="5"/>
  <c r="Q48" i="5"/>
  <c r="Q53" i="5"/>
  <c r="W64" i="5"/>
  <c r="W49" i="5"/>
  <c r="W68" i="5"/>
  <c r="W61" i="5"/>
  <c r="W54" i="5"/>
  <c r="W48" i="5"/>
  <c r="W55" i="5"/>
  <c r="AW68" i="5"/>
  <c r="AW48" i="5"/>
  <c r="AW60" i="5"/>
  <c r="AW66" i="5"/>
  <c r="AW54" i="5"/>
  <c r="AW67" i="5"/>
  <c r="AW65" i="5"/>
  <c r="AW61" i="5"/>
  <c r="AW59" i="5"/>
  <c r="AW55" i="5"/>
  <c r="N59" i="5"/>
  <c r="AB53" i="5"/>
  <c r="AU55" i="5"/>
  <c r="AW49" i="5"/>
  <c r="AW56" i="5"/>
  <c r="W65" i="5"/>
  <c r="AP68" i="5"/>
  <c r="AP64" i="5"/>
  <c r="AP60" i="5"/>
  <c r="AP66" i="5"/>
  <c r="AP49" i="5"/>
  <c r="AP48" i="5"/>
  <c r="AP65" i="5"/>
  <c r="AP61" i="5"/>
  <c r="AP67" i="5"/>
  <c r="X55" i="5"/>
  <c r="X53" i="5"/>
  <c r="X56" i="5"/>
  <c r="X65" i="5"/>
  <c r="X49" i="5"/>
  <c r="X68" i="5"/>
  <c r="X61" i="5"/>
  <c r="X59" i="5"/>
  <c r="X66" i="5"/>
  <c r="X64" i="5"/>
  <c r="X48" i="5"/>
  <c r="AN67" i="5"/>
  <c r="AN55" i="5"/>
  <c r="V55" i="5"/>
  <c r="V61" i="5"/>
  <c r="V54" i="5"/>
  <c r="V66" i="5"/>
  <c r="V64" i="5"/>
  <c r="V48" i="5"/>
  <c r="V60" i="5"/>
  <c r="V67" i="5"/>
  <c r="N54" i="5"/>
  <c r="Q64" i="5"/>
  <c r="AE48" i="5"/>
  <c r="AE54" i="5"/>
  <c r="BA49" i="5"/>
  <c r="V65" i="5"/>
  <c r="W53" i="5"/>
  <c r="AR54" i="5"/>
  <c r="AR55" i="5"/>
  <c r="AR53" i="5"/>
  <c r="AR49" i="5"/>
  <c r="AR61" i="5"/>
  <c r="AR59" i="5"/>
  <c r="AR48" i="5"/>
  <c r="AR56" i="5"/>
  <c r="AX60" i="5"/>
  <c r="AX64" i="5"/>
  <c r="AX68" i="5"/>
  <c r="AX66" i="5"/>
  <c r="AX54" i="5"/>
  <c r="AX48" i="5"/>
  <c r="AX67" i="5"/>
  <c r="AX65" i="5"/>
  <c r="AX61" i="5"/>
  <c r="AX59" i="5"/>
  <c r="AX55" i="5"/>
  <c r="AX53" i="5"/>
  <c r="AX49" i="5"/>
  <c r="Y64" i="5"/>
  <c r="Y56" i="5"/>
  <c r="Y65" i="5"/>
  <c r="Y49" i="5"/>
  <c r="Y68" i="5"/>
  <c r="Y48" i="5"/>
  <c r="AM60" i="5"/>
  <c r="AM67" i="5"/>
  <c r="AM49" i="5"/>
  <c r="AM55" i="5"/>
  <c r="AM56" i="5"/>
  <c r="AD54" i="5"/>
  <c r="AD55" i="5"/>
  <c r="AD64" i="5"/>
  <c r="AD48" i="5"/>
  <c r="AD60" i="5"/>
  <c r="Q61" i="5"/>
  <c r="Q49" i="5"/>
  <c r="AE67" i="5"/>
  <c r="AT66" i="5"/>
  <c r="BA66" i="5"/>
  <c r="P49" i="5"/>
  <c r="V53" i="5"/>
  <c r="AF60" i="5"/>
  <c r="U65" i="5"/>
  <c r="U61" i="5"/>
  <c r="U59" i="5"/>
  <c r="S42" i="7"/>
  <c r="S44" i="7"/>
  <c r="S45" i="7"/>
  <c r="S49" i="7"/>
  <c r="AB41" i="7"/>
  <c r="AB48" i="7"/>
  <c r="AB52" i="7"/>
  <c r="AA44" i="7"/>
  <c r="AA45" i="7"/>
  <c r="AA47" i="7"/>
  <c r="AF22" i="7"/>
  <c r="AF29" i="7"/>
  <c r="AF31" i="7"/>
  <c r="AF19" i="7"/>
  <c r="Y41" i="7"/>
  <c r="Y44" i="7"/>
  <c r="AB18" i="7"/>
  <c r="AL20" i="7"/>
  <c r="AL47" i="7"/>
  <c r="U32" i="7"/>
  <c r="AB32" i="7"/>
  <c r="AO18" i="7"/>
  <c r="Z51" i="7"/>
  <c r="AL44" i="7"/>
  <c r="AL28" i="7"/>
  <c r="AL41" i="7"/>
  <c r="AL27" i="7"/>
  <c r="T54" i="7"/>
  <c r="T43" i="7"/>
  <c r="AL50" i="7"/>
  <c r="AM49" i="7"/>
  <c r="AL51" i="7"/>
  <c r="AL25" i="7"/>
  <c r="T52" i="7"/>
  <c r="T41" i="7"/>
  <c r="AK31" i="7"/>
  <c r="V20" i="7"/>
  <c r="V19" i="7"/>
  <c r="V22" i="7"/>
  <c r="V21" i="7"/>
  <c r="V28" i="7"/>
  <c r="V30" i="7"/>
  <c r="V32" i="7"/>
  <c r="V26" i="7"/>
  <c r="AH45" i="7"/>
  <c r="AH51" i="7"/>
  <c r="AH49" i="7"/>
  <c r="AH43" i="7"/>
  <c r="AH44" i="7"/>
  <c r="AH50" i="7"/>
  <c r="AH40" i="7"/>
  <c r="AH46" i="7"/>
  <c r="AH53" i="7"/>
  <c r="AN21" i="7"/>
  <c r="AN29" i="7"/>
  <c r="AN18" i="7"/>
  <c r="AN23" i="7"/>
  <c r="AM25" i="7"/>
  <c r="AM31" i="7"/>
  <c r="AM20" i="7"/>
  <c r="AM26" i="7"/>
  <c r="AM18" i="7"/>
  <c r="AM27" i="7"/>
  <c r="AM23" i="7"/>
  <c r="AM30" i="7"/>
  <c r="AA27" i="7"/>
  <c r="AA23" i="7"/>
  <c r="AA19" i="7"/>
  <c r="AA29" i="7"/>
  <c r="AA21" i="7"/>
  <c r="AA22" i="7"/>
  <c r="AA25" i="7"/>
  <c r="AA26" i="7"/>
  <c r="AA32" i="7"/>
  <c r="AF43" i="7"/>
  <c r="AF47" i="7"/>
  <c r="AF41" i="7"/>
  <c r="AF48" i="7"/>
  <c r="AF53" i="7"/>
  <c r="AF50" i="7"/>
  <c r="AF46" i="7"/>
  <c r="W21" i="7"/>
  <c r="W23" i="7"/>
  <c r="W42" i="7"/>
  <c r="W46" i="7"/>
  <c r="W54" i="7"/>
  <c r="W45" i="7"/>
  <c r="AO47" i="7"/>
  <c r="AO43" i="7"/>
  <c r="AO54" i="7"/>
  <c r="AO45" i="7"/>
  <c r="AO51" i="7"/>
  <c r="AF21" i="7"/>
  <c r="M47" i="7"/>
  <c r="AB49" i="7"/>
  <c r="AG51" i="7"/>
  <c r="AE23" i="7"/>
  <c r="AG31" i="7"/>
  <c r="AH20" i="7"/>
  <c r="S40" i="7"/>
  <c r="T51" i="7"/>
  <c r="T45" i="7"/>
  <c r="AB54" i="7"/>
  <c r="Y49" i="7"/>
  <c r="AG46" i="7"/>
  <c r="AM51" i="7"/>
  <c r="AM46" i="7"/>
  <c r="AE22" i="7"/>
  <c r="AE32" i="7"/>
  <c r="AG53" i="7"/>
  <c r="AF26" i="7"/>
  <c r="S54" i="7"/>
  <c r="S43" i="7"/>
  <c r="AB42" i="7"/>
  <c r="AG48" i="7"/>
  <c r="AG44" i="7"/>
  <c r="AM42" i="7"/>
  <c r="AE30" i="7"/>
  <c r="S47" i="7"/>
  <c r="Y51" i="7"/>
  <c r="Y47" i="7"/>
  <c r="Y42" i="7"/>
  <c r="AM54" i="7"/>
  <c r="AE26" i="7"/>
  <c r="AF27" i="7"/>
  <c r="AB51" i="7"/>
  <c r="AB43" i="7"/>
  <c r="AE31" i="7"/>
  <c r="AF18" i="7"/>
  <c r="AF23" i="7"/>
  <c r="AB50" i="7"/>
  <c r="AB45" i="7"/>
  <c r="AE24" i="7"/>
  <c r="AK45" i="7"/>
  <c r="AK52" i="7"/>
  <c r="AK54" i="7"/>
  <c r="AK42" i="7"/>
  <c r="AK47" i="7"/>
  <c r="AK49" i="7"/>
  <c r="AK40" i="7"/>
  <c r="AK41" i="7"/>
  <c r="AK48" i="7"/>
  <c r="AK50" i="7"/>
  <c r="AK53" i="7"/>
  <c r="AK46" i="7"/>
  <c r="AK44" i="7"/>
  <c r="AK43" i="7"/>
  <c r="AK51" i="7"/>
  <c r="Y20" i="7"/>
  <c r="Y28" i="7"/>
  <c r="Y31" i="7"/>
  <c r="Y21" i="7"/>
  <c r="Y29" i="7"/>
  <c r="Y22" i="7"/>
  <c r="Y30" i="7"/>
  <c r="Y23" i="7"/>
  <c r="Y26" i="7"/>
  <c r="Y19" i="7"/>
  <c r="Y27" i="7"/>
  <c r="U51" i="7"/>
  <c r="U53" i="7"/>
  <c r="U40" i="7"/>
  <c r="U42" i="7"/>
  <c r="U44" i="7"/>
  <c r="U46" i="7"/>
  <c r="AE49" i="7"/>
  <c r="AE44" i="7"/>
  <c r="AE51" i="7"/>
  <c r="AE46" i="7"/>
  <c r="AE53" i="7"/>
  <c r="AE47" i="7"/>
  <c r="AN46" i="7"/>
  <c r="AN41" i="7"/>
  <c r="AN48" i="7"/>
  <c r="AN50" i="7"/>
  <c r="AN43" i="7"/>
  <c r="AN51" i="7"/>
  <c r="Z20" i="7"/>
  <c r="Z24" i="7"/>
  <c r="Z31" i="7"/>
  <c r="Z18" i="7"/>
  <c r="Z21" i="7"/>
  <c r="Z25" i="7"/>
  <c r="Z29" i="7"/>
  <c r="Z19" i="7"/>
  <c r="Z23" i="7"/>
  <c r="Z27" i="7"/>
  <c r="AH25" i="7"/>
  <c r="U48" i="7"/>
  <c r="AA52" i="7"/>
  <c r="AG19" i="7"/>
  <c r="AG27" i="7"/>
  <c r="AG22" i="7"/>
  <c r="AG30" i="7"/>
  <c r="AG18" i="7"/>
  <c r="AG25" i="7"/>
  <c r="AG21" i="7"/>
  <c r="AG29" i="7"/>
  <c r="V47" i="7"/>
  <c r="V49" i="7"/>
  <c r="V51" i="7"/>
  <c r="V53" i="7"/>
  <c r="V40" i="7"/>
  <c r="V42" i="7"/>
  <c r="V44" i="7"/>
  <c r="V43" i="7"/>
  <c r="V45" i="7"/>
  <c r="V54" i="7"/>
  <c r="M43" i="7"/>
  <c r="M45" i="7"/>
  <c r="M51" i="7"/>
  <c r="M53" i="7"/>
  <c r="M46" i="7"/>
  <c r="M52" i="7"/>
  <c r="T31" i="7"/>
  <c r="T27" i="7"/>
  <c r="AH29" i="7"/>
  <c r="AG24" i="7"/>
  <c r="M54" i="7"/>
  <c r="U47" i="7"/>
  <c r="AA40" i="7"/>
  <c r="AE42" i="7"/>
  <c r="AN53" i="7"/>
  <c r="AG47" i="7"/>
  <c r="AG42" i="7"/>
  <c r="AG54" i="7"/>
  <c r="AG49" i="7"/>
  <c r="AG43" i="7"/>
  <c r="AG50" i="7"/>
  <c r="AB44" i="7"/>
  <c r="AB40" i="7"/>
  <c r="AB46" i="7"/>
  <c r="AB53" i="7"/>
  <c r="AB47" i="7"/>
  <c r="AE45" i="7"/>
  <c r="AA46" i="7"/>
  <c r="AA53" i="7"/>
  <c r="AA41" i="7"/>
  <c r="AA43" i="7"/>
  <c r="AA48" i="7"/>
  <c r="AA50" i="7"/>
  <c r="AA42" i="7"/>
  <c r="AA49" i="7"/>
  <c r="AA51" i="7"/>
  <c r="U30" i="7"/>
  <c r="AH28" i="7"/>
  <c r="Z41" i="7"/>
  <c r="Z43" i="7"/>
  <c r="Z48" i="7"/>
  <c r="Z50" i="7"/>
  <c r="Z40" i="7"/>
  <c r="Z52" i="7"/>
  <c r="Z44" i="7"/>
  <c r="AI49" i="7"/>
  <c r="AI43" i="7"/>
  <c r="AI50" i="7"/>
  <c r="AI45" i="7"/>
  <c r="AI52" i="7"/>
  <c r="AI47" i="7"/>
  <c r="AI53" i="7"/>
  <c r="T30" i="7"/>
  <c r="Z32" i="7"/>
  <c r="AG28" i="7"/>
  <c r="M49" i="7"/>
  <c r="V46" i="7"/>
  <c r="Z54" i="7"/>
  <c r="AE48" i="7"/>
  <c r="AE41" i="7"/>
  <c r="AN52" i="7"/>
  <c r="AN45" i="7"/>
  <c r="Y18" i="7"/>
  <c r="AL19" i="7"/>
  <c r="AL22" i="7"/>
  <c r="AL29" i="7"/>
  <c r="AL32" i="7"/>
  <c r="AL23" i="7"/>
  <c r="AL26" i="7"/>
  <c r="AL31" i="7"/>
  <c r="AL18" i="7"/>
  <c r="AB20" i="7"/>
  <c r="AB28" i="7"/>
  <c r="AB31" i="7"/>
  <c r="AF42" i="7"/>
  <c r="AF54" i="7"/>
  <c r="AF49" i="7"/>
  <c r="AF44" i="7"/>
  <c r="AF51" i="7"/>
  <c r="AF45" i="7"/>
  <c r="AF52" i="7"/>
  <c r="AF40" i="7"/>
  <c r="Z28" i="7"/>
  <c r="AH23" i="7"/>
  <c r="U43" i="7"/>
  <c r="AE52" i="7"/>
  <c r="T23" i="7"/>
  <c r="T21" i="7"/>
  <c r="T18" i="7"/>
  <c r="T19" i="7"/>
  <c r="T20" i="7"/>
  <c r="W20" i="7"/>
  <c r="W25" i="7"/>
  <c r="W27" i="7"/>
  <c r="W29" i="7"/>
  <c r="W31" i="7"/>
  <c r="W26" i="7"/>
  <c r="W28" i="7"/>
  <c r="W30" i="7"/>
  <c r="W32" i="7"/>
  <c r="T25" i="7"/>
  <c r="AG32" i="7"/>
  <c r="M48" i="7"/>
  <c r="M41" i="7"/>
  <c r="U49" i="7"/>
  <c r="Z53" i="7"/>
  <c r="Z46" i="7"/>
  <c r="AE54" i="7"/>
  <c r="AN40" i="7"/>
  <c r="AN44" i="7"/>
  <c r="Y32" i="7"/>
  <c r="AK26" i="7"/>
  <c r="AK19" i="7"/>
  <c r="AK27" i="7"/>
  <c r="AK21" i="7"/>
  <c r="AK20" i="7"/>
  <c r="AK28" i="7"/>
  <c r="AK29" i="7"/>
  <c r="AK24" i="7"/>
  <c r="AK32" i="7"/>
  <c r="AK25" i="7"/>
  <c r="AK18" i="7"/>
  <c r="AL43" i="7"/>
  <c r="AL45" i="7"/>
  <c r="AL52" i="7"/>
  <c r="AL40" i="7"/>
  <c r="AL54" i="7"/>
  <c r="AL46" i="7"/>
  <c r="AH24" i="7"/>
  <c r="AH32" i="7"/>
  <c r="AH19" i="7"/>
  <c r="AH27" i="7"/>
  <c r="AH22" i="7"/>
  <c r="AH30" i="7"/>
  <c r="AH18" i="7"/>
  <c r="AH26" i="7"/>
  <c r="U54" i="7"/>
  <c r="AN49" i="7"/>
  <c r="AN42" i="7"/>
  <c r="U25" i="7"/>
  <c r="U27" i="7"/>
  <c r="U29" i="7"/>
  <c r="U31" i="7"/>
  <c r="U23" i="7"/>
  <c r="U21" i="7"/>
  <c r="U22" i="7"/>
  <c r="Z26" i="7"/>
  <c r="U50" i="7"/>
  <c r="AA54" i="7"/>
  <c r="AN20" i="7"/>
  <c r="AN31" i="7"/>
  <c r="AN25" i="7"/>
  <c r="AN19" i="7"/>
  <c r="AN27" i="7"/>
  <c r="U18" i="7"/>
  <c r="T29" i="7"/>
  <c r="U20" i="7"/>
  <c r="U24" i="7"/>
  <c r="W19" i="7"/>
  <c r="Z30" i="7"/>
  <c r="AH31" i="7"/>
  <c r="AG26" i="7"/>
  <c r="M44" i="7"/>
  <c r="M50" i="7"/>
  <c r="V52" i="7"/>
  <c r="U45" i="7"/>
  <c r="V41" i="7"/>
  <c r="Z49" i="7"/>
  <c r="Z42" i="7"/>
  <c r="AN47" i="7"/>
  <c r="W18" i="7"/>
  <c r="Y25" i="7"/>
  <c r="T42" i="7"/>
  <c r="T44" i="7"/>
  <c r="T46" i="7"/>
  <c r="T48" i="7"/>
  <c r="T47" i="7"/>
  <c r="T49" i="7"/>
  <c r="AC48" i="7"/>
  <c r="AC51" i="7"/>
  <c r="AC44" i="7"/>
  <c r="AC46" i="7"/>
  <c r="AC54" i="7"/>
  <c r="AM41" i="7"/>
  <c r="AM48" i="7"/>
  <c r="AM50" i="7"/>
  <c r="AM43" i="7"/>
  <c r="AM45" i="7"/>
  <c r="AM52" i="7"/>
  <c r="AM44" i="7"/>
  <c r="AM53" i="7"/>
  <c r="AM40" i="7"/>
  <c r="AA28" i="7"/>
  <c r="AA20" i="7"/>
  <c r="AA24" i="7"/>
  <c r="AA31" i="7"/>
  <c r="AA30" i="7"/>
  <c r="AA18" i="7"/>
  <c r="S46" i="7"/>
  <c r="S48" i="7"/>
  <c r="S41" i="7"/>
  <c r="S50" i="7"/>
  <c r="S52" i="7"/>
  <c r="S51" i="7"/>
  <c r="S53" i="7"/>
  <c r="V24" i="7"/>
  <c r="AF32" i="7"/>
  <c r="AF24" i="7"/>
  <c r="AM24" i="7"/>
  <c r="AM21" i="7"/>
  <c r="W41" i="7"/>
  <c r="Y53" i="7"/>
  <c r="Y46" i="7"/>
  <c r="AH48" i="7"/>
  <c r="AH41" i="7"/>
  <c r="AO42" i="7"/>
  <c r="AE18" i="7"/>
  <c r="AE25" i="7"/>
  <c r="V23" i="7"/>
  <c r="AF28" i="7"/>
  <c r="AF20" i="7"/>
  <c r="AM32" i="7"/>
  <c r="AM29" i="7"/>
  <c r="W40" i="7"/>
  <c r="W53" i="7"/>
  <c r="Y54" i="7"/>
  <c r="Y45" i="7"/>
  <c r="AH54" i="7"/>
  <c r="AH42" i="7"/>
  <c r="AO50" i="7"/>
  <c r="AE29" i="7"/>
  <c r="AE21" i="7"/>
  <c r="V31" i="7"/>
  <c r="V29" i="7"/>
  <c r="V27" i="7"/>
  <c r="V25" i="7"/>
  <c r="AF25" i="7"/>
  <c r="AM22" i="7"/>
  <c r="AM19" i="7"/>
  <c r="W49" i="7"/>
  <c r="Y40" i="7"/>
  <c r="Y52" i="7"/>
  <c r="AH47" i="7"/>
  <c r="AO46" i="7"/>
  <c r="AE28" i="7"/>
  <c r="AE20" i="7"/>
  <c r="V18" i="7"/>
  <c r="AC18" i="7"/>
  <c r="AF30" i="7"/>
  <c r="AM28" i="7"/>
  <c r="Y50" i="7"/>
  <c r="Y48" i="7"/>
  <c r="Y43" i="7"/>
  <c r="AH52" i="7"/>
  <c r="AO40" i="7"/>
  <c r="AO53" i="7"/>
  <c r="AE27" i="7"/>
  <c r="AO48" i="7"/>
  <c r="AO49" i="7"/>
  <c r="AO41" i="7"/>
  <c r="AO52" i="7"/>
  <c r="AO44" i="7"/>
  <c r="AI51" i="7"/>
  <c r="AI54" i="7"/>
  <c r="AI46" i="7"/>
  <c r="AI41" i="7"/>
  <c r="AI44" i="7"/>
  <c r="AC49" i="7"/>
  <c r="AC41" i="7"/>
  <c r="AC50" i="7"/>
  <c r="AC42" i="7"/>
  <c r="AC40" i="7"/>
  <c r="AC53" i="7"/>
  <c r="AC45" i="7"/>
  <c r="W48" i="7"/>
  <c r="W51" i="7"/>
  <c r="W43" i="7"/>
  <c r="W52" i="7"/>
  <c r="W44" i="7"/>
  <c r="W47" i="7"/>
  <c r="W50" i="7"/>
  <c r="AO32" i="7"/>
  <c r="AO28" i="7"/>
  <c r="AO24" i="7"/>
  <c r="AO31" i="7"/>
  <c r="AO29" i="7"/>
  <c r="AO27" i="7"/>
  <c r="AO25" i="7"/>
  <c r="AO23" i="7"/>
  <c r="AO21" i="7"/>
  <c r="AO19" i="7"/>
  <c r="AO22" i="7"/>
  <c r="AN32" i="7"/>
  <c r="AN30" i="7"/>
  <c r="AN28" i="7"/>
  <c r="AN26" i="7"/>
  <c r="AN24" i="7"/>
  <c r="AN22" i="7"/>
  <c r="AO30" i="7"/>
  <c r="AO26" i="7"/>
  <c r="AI31" i="7"/>
  <c r="AI29" i="7"/>
  <c r="AI27" i="7"/>
  <c r="AI25" i="7"/>
  <c r="AI23" i="7"/>
  <c r="AI21" i="7"/>
  <c r="AI19" i="7"/>
  <c r="AI32" i="7"/>
  <c r="AI30" i="7"/>
  <c r="AI28" i="7"/>
  <c r="AI26" i="7"/>
  <c r="AI24" i="7"/>
  <c r="AI22" i="7"/>
  <c r="AC27" i="7"/>
  <c r="AC25" i="7"/>
  <c r="AC23" i="7"/>
  <c r="AC21" i="7"/>
  <c r="AC19" i="7"/>
  <c r="AC31" i="7"/>
  <c r="AC29" i="7"/>
  <c r="AB27" i="7"/>
  <c r="AB25" i="7"/>
  <c r="AB23" i="7"/>
  <c r="AB21" i="7"/>
  <c r="AB19" i="7"/>
  <c r="AC26" i="7"/>
  <c r="AC24" i="7"/>
  <c r="AC22" i="7"/>
  <c r="AC20" i="7"/>
  <c r="AC32" i="7"/>
  <c r="AC30" i="7"/>
  <c r="AB26" i="7"/>
  <c r="AB24" i="7"/>
  <c r="AB22" i="7"/>
  <c r="W24" i="7"/>
  <c r="W22" i="7"/>
  <c r="AY49" i="5"/>
  <c r="AX56" i="5"/>
  <c r="AY67" i="5"/>
  <c r="BB61" i="5"/>
  <c r="BB56" i="5"/>
  <c r="BB49" i="5"/>
  <c r="BB67" i="5"/>
  <c r="BA53" i="5"/>
  <c r="BA59" i="5"/>
  <c r="BB65" i="5"/>
  <c r="BA68" i="5"/>
  <c r="BA65" i="5"/>
  <c r="BB53" i="5"/>
  <c r="BB59" i="5"/>
  <c r="BA64" i="5"/>
  <c r="BB68" i="5"/>
  <c r="BB48" i="5"/>
  <c r="BB54" i="5"/>
  <c r="BB60" i="5"/>
  <c r="AW64" i="5"/>
  <c r="AU56" i="5"/>
  <c r="AU64" i="5"/>
  <c r="AT61" i="5"/>
  <c r="AU67" i="5"/>
  <c r="AS49" i="5"/>
  <c r="AT55" i="5"/>
  <c r="AQ59" i="5"/>
  <c r="AS60" i="5"/>
  <c r="AU61" i="5"/>
  <c r="AQ65" i="5"/>
  <c r="AU66" i="5"/>
  <c r="AU54" i="5"/>
  <c r="AT59" i="5"/>
  <c r="AT65" i="5"/>
  <c r="AT48" i="5"/>
  <c r="AT53" i="5"/>
  <c r="AU59" i="5"/>
  <c r="AU65" i="5"/>
  <c r="AT68" i="5"/>
  <c r="AU49" i="5"/>
  <c r="AU60" i="5"/>
  <c r="AU48" i="5"/>
  <c r="AU53" i="5"/>
  <c r="AT56" i="5"/>
  <c r="AJ68" i="5"/>
  <c r="AK56" i="5"/>
  <c r="AK65" i="5"/>
  <c r="AJ56" i="5"/>
  <c r="AK53" i="5"/>
  <c r="AK49" i="5"/>
  <c r="AK55" i="5"/>
  <c r="AJ64" i="5"/>
  <c r="AJ66" i="5"/>
  <c r="AK48" i="5"/>
  <c r="AJ67" i="5"/>
  <c r="AK59" i="5"/>
  <c r="AK61" i="5"/>
  <c r="AK54" i="5"/>
  <c r="AK64" i="5"/>
  <c r="AJ55" i="5"/>
  <c r="AK68" i="5"/>
  <c r="AJ61" i="5"/>
  <c r="AN66" i="5"/>
  <c r="AM66" i="5"/>
  <c r="AN64" i="5"/>
  <c r="AN53" i="5"/>
  <c r="AN48" i="5"/>
  <c r="AM64" i="5"/>
  <c r="AN60" i="5"/>
  <c r="AN56" i="5"/>
  <c r="AM53" i="5"/>
  <c r="AM65" i="5"/>
  <c r="AN61" i="5"/>
  <c r="AM54" i="5"/>
  <c r="AN65" i="5"/>
  <c r="AN54" i="5"/>
  <c r="AN68" i="5"/>
  <c r="AM61" i="5"/>
  <c r="AM68" i="5"/>
  <c r="AN59" i="5"/>
  <c r="AC54" i="5"/>
  <c r="AD65" i="5"/>
  <c r="AC61" i="5"/>
  <c r="AD56" i="5"/>
  <c r="AD49" i="5"/>
  <c r="AC48" i="5"/>
  <c r="AD67" i="5"/>
  <c r="AC65" i="5"/>
  <c r="AC56" i="5"/>
  <c r="AD53" i="5"/>
  <c r="AC49" i="5"/>
  <c r="AD66" i="5"/>
  <c r="AC64" i="5"/>
  <c r="AD68" i="5"/>
  <c r="AC66" i="5"/>
  <c r="AD59" i="5"/>
  <c r="AC60" i="5"/>
  <c r="AC68" i="5"/>
  <c r="AC59" i="5"/>
  <c r="AG61" i="5"/>
  <c r="AF53" i="5"/>
  <c r="AF49" i="5"/>
  <c r="AG60" i="5"/>
  <c r="AF55" i="5"/>
  <c r="AG54" i="5"/>
  <c r="AG66" i="5"/>
  <c r="AG53" i="5"/>
  <c r="AF48" i="5"/>
  <c r="AF56" i="5"/>
  <c r="AG59" i="5"/>
  <c r="AG67" i="5"/>
  <c r="AG65" i="5"/>
  <c r="AF68" i="5"/>
  <c r="AF66" i="5"/>
  <c r="AF64" i="5"/>
  <c r="AG64" i="5"/>
  <c r="Y67" i="5"/>
  <c r="Z60" i="5"/>
  <c r="Y55" i="5"/>
  <c r="Z53" i="5"/>
  <c r="X67" i="5"/>
  <c r="Z65" i="5"/>
  <c r="Y60" i="5"/>
  <c r="V59" i="5"/>
  <c r="Y53" i="5"/>
  <c r="Z66" i="5"/>
  <c r="Y61" i="5"/>
  <c r="Y54" i="5"/>
  <c r="Y66" i="5"/>
  <c r="Z59" i="5"/>
  <c r="Z48" i="5"/>
  <c r="Z64" i="5"/>
  <c r="Y59" i="5"/>
  <c r="Z67" i="5"/>
  <c r="U67" i="5"/>
  <c r="U54" i="5"/>
  <c r="U60" i="5"/>
  <c r="S67" i="5"/>
  <c r="R67" i="5"/>
  <c r="R60" i="5"/>
  <c r="S60" i="5"/>
  <c r="R49" i="5"/>
  <c r="R64" i="5"/>
  <c r="R48" i="5"/>
  <c r="R66" i="5"/>
  <c r="S59" i="5"/>
  <c r="R54" i="5"/>
  <c r="O68" i="5"/>
  <c r="Q66" i="5"/>
  <c r="S64" i="5"/>
  <c r="P61" i="5"/>
  <c r="R59" i="5"/>
  <c r="S68" i="5"/>
  <c r="R65" i="5"/>
  <c r="S56" i="5"/>
  <c r="R53" i="5"/>
  <c r="S65" i="5"/>
  <c r="S53" i="5"/>
  <c r="R68" i="5"/>
  <c r="S61" i="5"/>
  <c r="R56" i="5"/>
  <c r="S49" i="5"/>
  <c r="S48" i="5"/>
  <c r="S66" i="5"/>
  <c r="R61" i="5"/>
  <c r="AM21" i="5"/>
  <c r="AM33" i="5"/>
  <c r="AK40" i="5"/>
  <c r="AM37" i="5"/>
  <c r="AL33" i="5"/>
  <c r="AN26" i="5"/>
  <c r="AM40" i="5"/>
  <c r="AM20" i="5"/>
  <c r="AM39" i="5"/>
  <c r="AM30" i="5"/>
  <c r="AN28" i="5"/>
  <c r="AM25" i="5"/>
  <c r="AN37" i="5"/>
  <c r="AM28" i="5"/>
  <c r="AN21" i="5"/>
  <c r="AM38" i="5"/>
  <c r="AN27" i="5"/>
  <c r="AM24" i="5"/>
  <c r="AN20" i="5"/>
  <c r="AN36" i="5"/>
  <c r="AM27" i="5"/>
  <c r="AN33" i="5"/>
  <c r="AN29" i="5"/>
  <c r="AN38" i="5"/>
  <c r="AN24" i="5"/>
  <c r="AN39" i="5"/>
  <c r="AN30" i="5"/>
  <c r="AN25" i="5"/>
  <c r="AG28" i="5"/>
  <c r="AG21" i="5"/>
  <c r="AG33" i="5"/>
  <c r="AF28" i="5"/>
  <c r="AF21" i="5"/>
  <c r="AG38" i="5"/>
  <c r="AF33" i="5"/>
  <c r="AG26" i="5"/>
  <c r="AG39" i="5"/>
  <c r="AF36" i="5"/>
  <c r="AG27" i="5"/>
  <c r="AG20" i="5"/>
  <c r="AF39" i="5"/>
  <c r="AG30" i="5"/>
  <c r="AF27" i="5"/>
  <c r="AG36" i="5"/>
  <c r="AF20" i="5"/>
  <c r="AG37" i="5"/>
  <c r="X40" i="5"/>
  <c r="X37" i="5"/>
  <c r="X30" i="5"/>
  <c r="X28" i="5"/>
  <c r="X25" i="5"/>
  <c r="W40" i="5"/>
  <c r="W37" i="5"/>
  <c r="W30" i="5"/>
  <c r="W28" i="5"/>
  <c r="W25" i="5"/>
  <c r="W21" i="5"/>
  <c r="V39" i="5"/>
  <c r="V21" i="5"/>
  <c r="W20" i="5"/>
  <c r="V36" i="5"/>
  <c r="W26" i="5"/>
  <c r="V38" i="5"/>
  <c r="W33" i="5"/>
  <c r="V26" i="5"/>
  <c r="V27" i="5"/>
  <c r="V29" i="5"/>
  <c r="Z39" i="5"/>
  <c r="Z27" i="5"/>
  <c r="Y24" i="5"/>
  <c r="Y39" i="5"/>
  <c r="Z30" i="5"/>
  <c r="Y27" i="5"/>
  <c r="X24" i="5"/>
  <c r="X39" i="5"/>
  <c r="Z37" i="5"/>
  <c r="W36" i="5"/>
  <c r="Y30" i="5"/>
  <c r="X27" i="5"/>
  <c r="Z25" i="5"/>
  <c r="W24" i="5"/>
  <c r="Z33" i="5"/>
  <c r="Z38" i="5"/>
  <c r="Y33" i="5"/>
  <c r="Z26" i="5"/>
  <c r="Y21" i="5"/>
  <c r="Y38" i="5"/>
  <c r="X33" i="5"/>
  <c r="Z29" i="5"/>
  <c r="Y26" i="5"/>
  <c r="X21" i="5"/>
  <c r="Z21" i="5"/>
  <c r="Z20" i="5"/>
  <c r="X38" i="5"/>
  <c r="Z36" i="5"/>
  <c r="S25" i="5"/>
  <c r="S37" i="5"/>
  <c r="S29" i="5"/>
  <c r="R27" i="5"/>
  <c r="R33" i="5"/>
  <c r="R25" i="5"/>
  <c r="R29" i="5"/>
  <c r="R37" i="5"/>
  <c r="Q25" i="5"/>
  <c r="Q28" i="5"/>
  <c r="Q38" i="5"/>
  <c r="Q37" i="5"/>
  <c r="Q26" i="5"/>
  <c r="Q30" i="5"/>
  <c r="Q20" i="5"/>
  <c r="Q29" i="5"/>
  <c r="Q36" i="5"/>
  <c r="Q39" i="5"/>
  <c r="Q21" i="5"/>
  <c r="Q40" i="5"/>
  <c r="Q24" i="5"/>
  <c r="Q27" i="5"/>
  <c r="Q33" i="5"/>
  <c r="P20" i="5"/>
  <c r="P21" i="5"/>
  <c r="P37" i="5"/>
  <c r="P24" i="5"/>
  <c r="P29" i="5"/>
  <c r="P36" i="5"/>
  <c r="P39" i="5"/>
  <c r="P26" i="5"/>
  <c r="P40" i="5"/>
  <c r="P33" i="5"/>
  <c r="P25" i="5"/>
  <c r="P28" i="5"/>
  <c r="P38" i="5"/>
  <c r="P30" i="5"/>
  <c r="P27" i="5"/>
  <c r="N30" i="5"/>
  <c r="N21" i="5"/>
  <c r="N33" i="5"/>
  <c r="N37" i="5"/>
  <c r="N27" i="5"/>
  <c r="N24" i="5"/>
  <c r="N25" i="5"/>
  <c r="N28" i="5"/>
  <c r="N29" i="5"/>
  <c r="N26" i="5"/>
  <c r="O26" i="5"/>
  <c r="O38" i="5"/>
  <c r="O21" i="5"/>
  <c r="O20" i="5"/>
  <c r="O27" i="5"/>
  <c r="O39" i="5"/>
  <c r="O29" i="5"/>
  <c r="O30" i="5"/>
  <c r="O28" i="5"/>
  <c r="O40" i="5"/>
  <c r="O24" i="5"/>
  <c r="O36" i="5"/>
  <c r="O25" i="5"/>
  <c r="O37" i="5"/>
  <c r="O33" i="5"/>
  <c r="R20" i="5"/>
  <c r="S33" i="5"/>
  <c r="S21" i="5"/>
  <c r="S24" i="5"/>
  <c r="S39" i="5"/>
  <c r="S27" i="5"/>
  <c r="R39" i="5"/>
  <c r="R21" i="5"/>
  <c r="S38" i="5"/>
  <c r="S30" i="5"/>
  <c r="S28" i="5"/>
  <c r="S26" i="5"/>
  <c r="R40" i="5"/>
  <c r="R38" i="5"/>
  <c r="R36" i="5"/>
  <c r="R30" i="5"/>
  <c r="R28" i="5"/>
  <c r="R26" i="5"/>
  <c r="R24" i="5"/>
  <c r="S36" i="5"/>
  <c r="S20" i="5"/>
  <c r="S40" i="5"/>
  <c r="AP49" i="1"/>
  <c r="AO49" i="1"/>
  <c r="AN49" i="1"/>
  <c r="AM49" i="1"/>
  <c r="AL49" i="1"/>
  <c r="AJ49" i="1"/>
  <c r="AI49" i="1"/>
  <c r="AH49" i="1"/>
  <c r="AG49" i="1"/>
  <c r="AF49" i="1"/>
  <c r="AD49" i="1"/>
  <c r="AC49" i="1"/>
  <c r="AB49" i="1"/>
  <c r="AA49" i="1"/>
  <c r="Z49" i="1"/>
  <c r="X49" i="1"/>
  <c r="W49" i="1"/>
  <c r="V49" i="1"/>
  <c r="U49" i="1"/>
  <c r="T49" i="1"/>
  <c r="P49" i="1"/>
  <c r="H52" i="1"/>
  <c r="F52" i="1"/>
  <c r="G52" i="1"/>
  <c r="E52" i="1"/>
  <c r="D52" i="1"/>
  <c r="C52" i="1"/>
  <c r="Z50" i="2" l="1"/>
  <c r="S50" i="2"/>
  <c r="AE50" i="2"/>
  <c r="U50" i="2"/>
  <c r="AD50" i="2"/>
  <c r="AO50" i="2"/>
  <c r="W50" i="2"/>
  <c r="AN50" i="2"/>
  <c r="AL50" i="2"/>
  <c r="Y50" i="2"/>
  <c r="X50" i="2"/>
  <c r="AG50" i="2"/>
  <c r="R50" i="2"/>
  <c r="AJ50" i="2"/>
  <c r="AI50" i="2"/>
  <c r="AM50" i="2"/>
  <c r="AH50" i="2"/>
  <c r="AC50" i="2"/>
  <c r="T50" i="2"/>
  <c r="AB50" i="2"/>
  <c r="AU49" i="1"/>
  <c r="P19" i="7"/>
  <c r="P21" i="7"/>
  <c r="P23" i="7"/>
  <c r="P25" i="7"/>
  <c r="P27" i="7"/>
  <c r="P30" i="7"/>
  <c r="P32" i="7"/>
  <c r="P28" i="7"/>
  <c r="P18" i="7"/>
  <c r="P29" i="7"/>
  <c r="P20" i="7"/>
  <c r="P22" i="7"/>
  <c r="P24" i="7"/>
  <c r="P26" i="7"/>
  <c r="P31" i="7"/>
  <c r="Q19" i="7"/>
  <c r="Q21" i="7"/>
  <c r="Q23" i="7"/>
  <c r="Q25" i="7"/>
  <c r="Q27" i="7"/>
  <c r="Q30" i="7"/>
  <c r="Q32" i="7"/>
  <c r="Q20" i="7"/>
  <c r="Q24" i="7"/>
  <c r="Q18" i="7"/>
  <c r="Q29" i="7"/>
  <c r="Q28" i="7"/>
  <c r="Q22" i="7"/>
  <c r="Q26" i="7"/>
  <c r="Q31" i="7"/>
  <c r="M28" i="7"/>
  <c r="M19" i="7"/>
  <c r="M27" i="7"/>
  <c r="M20" i="7"/>
  <c r="M29" i="7"/>
  <c r="M26" i="7"/>
  <c r="M21" i="7"/>
  <c r="M30" i="7"/>
  <c r="M22" i="7"/>
  <c r="M31" i="7"/>
  <c r="M23" i="7"/>
  <c r="M32" i="7"/>
  <c r="M25" i="7"/>
  <c r="M24" i="7"/>
  <c r="M18" i="7"/>
  <c r="O19" i="7"/>
  <c r="O21" i="7"/>
  <c r="O23" i="7"/>
  <c r="O25" i="7"/>
  <c r="O27" i="7"/>
  <c r="O30" i="7"/>
  <c r="O32" i="7"/>
  <c r="O28" i="7"/>
  <c r="O20" i="7"/>
  <c r="O22" i="7"/>
  <c r="O24" i="7"/>
  <c r="O26" i="7"/>
  <c r="O18" i="7"/>
  <c r="O29" i="7"/>
  <c r="O31" i="7"/>
  <c r="C21" i="2"/>
  <c r="C20" i="2"/>
  <c r="C19" i="2"/>
  <c r="C18" i="2"/>
  <c r="C17" i="2"/>
  <c r="AT49" i="1"/>
  <c r="AR49" i="1"/>
  <c r="AV49" i="1"/>
  <c r="AS49" i="1"/>
  <c r="AD19" i="1"/>
  <c r="AC19" i="1"/>
  <c r="AB19" i="1"/>
  <c r="AA19" i="1"/>
  <c r="Z19" i="1"/>
  <c r="X19" i="1"/>
  <c r="W19" i="1"/>
  <c r="V19" i="1"/>
  <c r="U19" i="1"/>
  <c r="H20" i="1"/>
  <c r="G20" i="1"/>
  <c r="F20" i="1"/>
  <c r="E20" i="1"/>
  <c r="D20" i="1"/>
  <c r="C20" i="1"/>
  <c r="AI19" i="1" l="1"/>
  <c r="AI34" i="1" s="1"/>
  <c r="AF19" i="1"/>
  <c r="AH19" i="1"/>
  <c r="AG19" i="1"/>
  <c r="AG28" i="1" s="1"/>
  <c r="AJ19" i="1"/>
  <c r="AJ30" i="1" s="1"/>
  <c r="N30" i="7"/>
  <c r="N32" i="7"/>
  <c r="N18" i="7"/>
  <c r="N21" i="7"/>
  <c r="N27" i="7"/>
  <c r="N20" i="7"/>
  <c r="N22" i="7"/>
  <c r="N24" i="7"/>
  <c r="N26" i="7"/>
  <c r="N23" i="7"/>
  <c r="N28" i="7"/>
  <c r="N31" i="7"/>
  <c r="N29" i="7"/>
  <c r="N19" i="7"/>
  <c r="N25" i="7"/>
  <c r="D20" i="2"/>
  <c r="D19" i="2"/>
  <c r="D18" i="2"/>
  <c r="D21" i="2"/>
  <c r="AF31" i="1"/>
  <c r="AH31" i="1" l="1"/>
  <c r="AJ33" i="1"/>
  <c r="AJ28" i="1"/>
  <c r="AJ34" i="1"/>
  <c r="AH30" i="1"/>
  <c r="AG31" i="1"/>
  <c r="AH33" i="1"/>
  <c r="AI30" i="1"/>
  <c r="AH28" i="1"/>
  <c r="AF34" i="1"/>
  <c r="AF30" i="1"/>
  <c r="AI28" i="1"/>
  <c r="AI33" i="1"/>
  <c r="AF33" i="1"/>
  <c r="AI31" i="1"/>
  <c r="AH34" i="1"/>
  <c r="AF28" i="1"/>
  <c r="AG34" i="1"/>
  <c r="AG30" i="1"/>
  <c r="AJ31" i="1"/>
  <c r="AG33" i="1"/>
</calcChain>
</file>

<file path=xl/sharedStrings.xml><?xml version="1.0" encoding="utf-8"?>
<sst xmlns="http://schemas.openxmlformats.org/spreadsheetml/2006/main" count="587" uniqueCount="149">
  <si>
    <t>Lacombe</t>
  </si>
  <si>
    <t>average</t>
  </si>
  <si>
    <t>Average</t>
  </si>
  <si>
    <t>Phosphorus Rate (kg/ha.)</t>
  </si>
  <si>
    <t>Hay Value</t>
  </si>
  <si>
    <t>Phosphorus Cost</t>
  </si>
  <si>
    <t>Additional yield (kg/ha.)</t>
  </si>
  <si>
    <t>$/kg</t>
  </si>
  <si>
    <t>Botha</t>
  </si>
  <si>
    <t>Black Soil Zone, Alberta, Lacombe</t>
  </si>
  <si>
    <t>Grass only</t>
  </si>
  <si>
    <t>Bromegrass:Alfalfa 2:1</t>
  </si>
  <si>
    <t>Bromegrass:Alfalfa 1:1</t>
  </si>
  <si>
    <t>Bromegrass:Alfalfa 1:2</t>
  </si>
  <si>
    <t>Nitrogen Rate (kg/ha.)</t>
  </si>
  <si>
    <t>Nitrogen Cost</t>
  </si>
  <si>
    <t>N Rate</t>
  </si>
  <si>
    <t>bromegrass:alfalfa 2:1</t>
  </si>
  <si>
    <t>Grey Luviso, Alberta, Eckvillet</t>
  </si>
  <si>
    <t>bromegrass:alfalfa 1:1</t>
  </si>
  <si>
    <t>bromegrass:alfalfa 1:2</t>
  </si>
  <si>
    <t>alfalfa only</t>
  </si>
  <si>
    <t>1 year</t>
  </si>
  <si>
    <t>2 year</t>
  </si>
  <si>
    <t>2 year total</t>
  </si>
  <si>
    <t>2 year avg.</t>
  </si>
  <si>
    <t>bromegrass only</t>
  </si>
  <si>
    <t>Yield (kg/ha.)</t>
  </si>
  <si>
    <t>N Rate (kg/ha.)</t>
  </si>
  <si>
    <t xml:space="preserve">Target Yield (kg) </t>
  </si>
  <si>
    <t>Application cost</t>
  </si>
  <si>
    <t>Application Costs</t>
  </si>
  <si>
    <t>$/ha.</t>
  </si>
  <si>
    <t>/ha.</t>
  </si>
  <si>
    <t>Land Required (ha.)</t>
  </si>
  <si>
    <t>Assumptions on costs</t>
  </si>
  <si>
    <t>Base Costs +</t>
  </si>
  <si>
    <t>Land Price</t>
  </si>
  <si>
    <t>kg</t>
  </si>
  <si>
    <t>Alfalfa only</t>
  </si>
  <si>
    <t>Annual Yield (kg/ha.)</t>
  </si>
  <si>
    <t xml:space="preserve">Target Annual Yield </t>
  </si>
  <si>
    <t>black soil, Lacombe, annual applications</t>
  </si>
  <si>
    <t>thin black soil, Botha , annual applications</t>
  </si>
  <si>
    <t>Land required per tonne production (ha.)</t>
  </si>
  <si>
    <t>Land required (ha./tonne)</t>
  </si>
  <si>
    <t>Malhi, S.S., Zentner, R. and Heier, K. 2002. Effectiveness of alfalfa in reducing input of N fertilizer for optimum forage yield, protein yield and returns of bromegrass-alfalfa mixtures. Nutr. Cycl. Agroecosyst. 62: 219-227.</t>
  </si>
  <si>
    <t xml:space="preserve">Materials and Methods: </t>
  </si>
  <si>
    <t>- The long-term average annual precipitation of this area is 450 mm, of which about 270 mm is received during the growing season (May to August period).</t>
  </si>
  <si>
    <t>- Ammonium nitrate was applied in early spring of 1993 to 1995 at 0, 50, 100, 150 and 200 kg N per ha to five bromegrass-alfalfa compositions (pure bromegrass; 2:1, 1:1 and 1:2 ratio of bromegrass:alfalfa; and pure alfalfa) seeded in the summer of 1992.</t>
  </si>
  <si>
    <t xml:space="preserve">- Field experiments were conducted over a 3-year period at Lacombe and Eckville, Alberta, Canada. The soil at Lacombe was a Black Chernozem (Udic Boroll) and at Eckville it was a Gray Luvisol (Boralf). The surface soil (0–15 cm) had 6.1 pH (1:2 soil:water), 103 g/kg organic matter and clay texture at Lacombe, and 5.9 pH, 45 g/kg organic matter and clay texture at Eckville. </t>
  </si>
  <si>
    <t>- All plots received blanket annual applications of P (50 kg P/ha ), K (125 kg K/ha ) and S (30 kg S/ha) fertilizers to remove any deficiencies of these nutrients in soil.</t>
  </si>
  <si>
    <t>/kg</t>
  </si>
  <si>
    <t>Nitrogen cost</t>
  </si>
  <si>
    <t xml:space="preserve">Land + Base cost (labor, truckings, machinary, etc.) </t>
  </si>
  <si>
    <t>Increments</t>
  </si>
  <si>
    <t>--</t>
  </si>
  <si>
    <t>Change</t>
  </si>
  <si>
    <t>Hay prices</t>
  </si>
  <si>
    <t>Assumptions</t>
  </si>
  <si>
    <t>Unit Cost ($/tonne)</t>
  </si>
  <si>
    <t>Phosphorus cost</t>
  </si>
  <si>
    <r>
      <t>Malhi, S.S.</t>
    </r>
    <r>
      <rPr>
        <sz val="12"/>
        <color theme="1"/>
        <rFont val="Times New Roman"/>
        <family val="1"/>
      </rPr>
      <t>, McBeath, D.K., Arshad, M.A. and Gill, K.S. 1992. Response of alfalfa hay yield to phosphorus fertilization in two soils in central Alberta. Commun. Soil Sci. Plant Anal. 23: 717-724.</t>
    </r>
  </si>
  <si>
    <t>- Field experiments were conducted at two sites( Lacomebe-Black Chenozem slit loam and Botha-Thin Black Chernozem loam) in central Alberta.</t>
  </si>
  <si>
    <t>- Five annual P treatments were applied (10,20,30,40, and 60 kg P/ha.). Plus the contral scenario without P fertilizer.</t>
  </si>
  <si>
    <t>- Alfalfa was sown in 1974.</t>
  </si>
  <si>
    <t>Net return of P ($/ha.)</t>
  </si>
  <si>
    <t>Unit cost ($/tonne)</t>
  </si>
  <si>
    <t>Additional Yield (kg/ha.)</t>
  </si>
  <si>
    <t>Materials and methods</t>
  </si>
  <si>
    <t>- The fertilization experiments in Saskatchewan, Canada were started in the spring of 2005. All forage stands at the three sites in Saskatchewan were established between 1997 and 1999. All sites had no history of fertilization at, or subsequent to, establishment.</t>
  </si>
  <si>
    <t>- The soil at the Colonsay site is a Dark Brown Chernozem of sandy loam texture. The forage at the site was a meadow bromegrass (Bromus riparius)-dominated hayland, with about 10% alfalfa and 90% meadow brome composition of the stand.</t>
  </si>
  <si>
    <t>- The soil at the Vanscoy site is a Dark Brown Chernozem of loamy sand texture. The stand was mixed grass-alfalfa dominated by meadow bromegrass with &lt;10% alfalfa.</t>
  </si>
  <si>
    <t>Dark Brown Zone, Colonsay, Mix</t>
  </si>
  <si>
    <t>Dark Brown Zone, Vanscoy, Mix</t>
  </si>
  <si>
    <t>Black Zone, Rosthern, Pure bromegrass</t>
  </si>
  <si>
    <t>- The soil at the Rosthern site is a Black Chernozem of a sandy loam texture, mapped as the Meota soil association. This site was a pure meadow bromegrass hayland.</t>
  </si>
  <si>
    <t>Avergae annual yield increased(kg/ha.)</t>
  </si>
  <si>
    <t xml:space="preserve"> Yield (kg/ha.)</t>
  </si>
  <si>
    <t xml:space="preserve"> Land requied per tonne production (ha.)</t>
  </si>
  <si>
    <t>Application Cost</t>
  </si>
  <si>
    <t>Base Cost</t>
  </si>
  <si>
    <t>Land+</t>
  </si>
  <si>
    <t>Lkhagvasuren, B., Schoenau, J.J., Anderson, J.J. and Malhi, S.S. 2011. Plant and soil responses to nitrogen and phosphorus fertilization of bromegrass dominated haylands in Saskatchewan, Canada.  Grass Forage Sci. Online. DOI 10.1111/j.1365-2011-00790-x.</t>
  </si>
  <si>
    <t>Malhi, S.S., McBeath, D.K., Arshad, M.A. and Gill, K.S. 1992. Response of alfalfa hay yield to phosphorus fertilization in two soils in central Alberta. Commun. Soil Sci. Plant Anal. 23: 717-724.</t>
  </si>
  <si>
    <t xml:space="preserve">Fertilizer </t>
  </si>
  <si>
    <t xml:space="preserve">Nutrient </t>
  </si>
  <si>
    <t xml:space="preserve">Survey Price ($/tonne) </t>
  </si>
  <si>
    <t xml:space="preserve">  </t>
  </si>
  <si>
    <t>2013 ytd</t>
  </si>
  <si>
    <t xml:space="preserve">^Anhydrous Ammonia (82-0-0) </t>
  </si>
  <si>
    <t xml:space="preserve">N </t>
  </si>
  <si>
    <t xml:space="preserve">Urea (46-0-0) </t>
  </si>
  <si>
    <t xml:space="preserve">*Ammonium Nitrate (34-0-0) </t>
  </si>
  <si>
    <t xml:space="preserve"> - </t>
  </si>
  <si>
    <t xml:space="preserve">Monoammonium Phosphate (11-51-0) </t>
  </si>
  <si>
    <t xml:space="preserve">P </t>
  </si>
  <si>
    <t xml:space="preserve">*Muriate of Potash (0-0-60) </t>
  </si>
  <si>
    <t xml:space="preserve">K </t>
  </si>
  <si>
    <t xml:space="preserve">*Ammonium Sulphate (21-0-0-24S) </t>
  </si>
  <si>
    <t xml:space="preserve">S </t>
  </si>
  <si>
    <t>2013YTD</t>
  </si>
  <si>
    <t xml:space="preserve">Monoammonium Phosphate (11-51-0)** </t>
  </si>
  <si>
    <t xml:space="preserve">*Ammonium Sulphate (21-0-0-24S)** </t>
  </si>
  <si>
    <t>Source: Average Farm Input Prices for Alberta, AAFRD</t>
  </si>
  <si>
    <t xml:space="preserve">^Price includes full service with applicator. </t>
  </si>
  <si>
    <t xml:space="preserve">*Manitoba prices. Source: Agriculture and Agri-Food Canada. 2004. Spring Survey of Fertilizer, Fuel, Pesticide and Seed Prices in </t>
  </si>
  <si>
    <t xml:space="preserve">Manitoba and North Dakota-Minnesota (NDMN).  The Thomsen Corporation. (2003 pricing in October). </t>
  </si>
  <si>
    <t>Alberta Farm Input Monthly Prices for Tame Hay</t>
  </si>
  <si>
    <t>Source: Alberta Agriculture and Rural Development, Economics and Competitiveness Division, Statistics and Data Development Unit</t>
  </si>
  <si>
    <t>HAY - Price per one ton.</t>
  </si>
  <si>
    <t>Short ton = 2,000 lbs</t>
  </si>
  <si>
    <t>Month</t>
  </si>
  <si>
    <t>$/ton</t>
  </si>
  <si>
    <t>Jan</t>
  </si>
  <si>
    <t>Feb</t>
  </si>
  <si>
    <t>Mar</t>
  </si>
  <si>
    <t>Apr</t>
  </si>
  <si>
    <t>May</t>
  </si>
  <si>
    <t>June</t>
  </si>
  <si>
    <t>July</t>
  </si>
  <si>
    <t>Aug</t>
  </si>
  <si>
    <t>Sept</t>
  </si>
  <si>
    <t>Oct</t>
  </si>
  <si>
    <t>Nov</t>
  </si>
  <si>
    <t>Dec</t>
  </si>
  <si>
    <t>Annual</t>
  </si>
  <si>
    <t>2005***</t>
  </si>
  <si>
    <t xml:space="preserve">Notes: Yields in this experiment is higher than the average Canadian levles (4100-4600kg/ha.) during the same period. This is pobablly because of the new alfalfa stands used in this study as well as the application of P,K and S. </t>
  </si>
  <si>
    <t>2005****</t>
  </si>
  <si>
    <t>***Sources: Alberta Agriculture, AFFIRM program (Data prior to 2005); Alberta Agriculture, Alberta Farm Input Prices</t>
  </si>
  <si>
    <t>****  Prices after 2005 calculated based on Alberta Agriculture, Alberta Farm Input Prices</t>
  </si>
  <si>
    <t>Margin ($/ha.)</t>
  </si>
  <si>
    <t>- The annual P application bugan in 1975.</t>
  </si>
  <si>
    <t>Input data in yellow cells</t>
  </si>
  <si>
    <t>Green cells represent maximum net margins or minimum costs</t>
  </si>
  <si>
    <t>Red cells represent maximum yields</t>
  </si>
  <si>
    <t>Dark Brown Chernozem, Colonsay, Mix</t>
  </si>
  <si>
    <t>Dark Brown Chernozem, Vanscoy, Mix</t>
  </si>
  <si>
    <t>Black Chernozem, Rosthern, Pure bromegrass</t>
  </si>
  <si>
    <t>Dark Brown Chernozem,SK, Colonsay, Mix</t>
  </si>
  <si>
    <t>Dark Brown Chernozem,SK, Vanscoy, Mix</t>
  </si>
  <si>
    <t>Black Chernozem,SK, Rosthern, Pure bromegrass</t>
  </si>
  <si>
    <t>Black Chernozem silt loam, Lacombe, annual applications</t>
  </si>
  <si>
    <t>Thin Black Chernozem loam, Botha , annual applications</t>
  </si>
  <si>
    <t>Black Chernozem,  Lacombe</t>
  </si>
  <si>
    <t>Grey Luviso, Eckvillet</t>
  </si>
  <si>
    <r>
      <t>Actural Price (</t>
    </r>
    <r>
      <rPr>
        <b/>
        <sz val="12"/>
        <color rgb="FFFF0000"/>
        <rFont val="Calibri"/>
        <family val="2"/>
        <scheme val="minor"/>
      </rPr>
      <t>$/kg</t>
    </r>
    <r>
      <rPr>
        <b/>
        <sz val="12"/>
        <color theme="1"/>
        <rFont val="Calibri"/>
        <family val="2"/>
        <scheme val="minor"/>
      </rPr>
      <t xml:space="preserve"> of </t>
    </r>
    <r>
      <rPr>
        <b/>
        <sz val="12"/>
        <color rgb="FFFF0000"/>
        <rFont val="Calibri"/>
        <family val="2"/>
        <scheme val="minor"/>
      </rPr>
      <t xml:space="preserve">actual </t>
    </r>
    <r>
      <rPr>
        <b/>
        <sz val="12"/>
        <color theme="1"/>
        <rFont val="Calibri"/>
        <family val="2"/>
        <scheme val="minor"/>
      </rPr>
      <t xml:space="preserve">nutrient) </t>
    </r>
  </si>
  <si>
    <t>Click through numerous tabs below.</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</si>
</sst>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quot;$&quot;#,##0.0"/>
    <numFmt numFmtId="165" formatCode="&quot;$&quot;#,##0.00"/>
    <numFmt numFmtId="166" formatCode="0.0"/>
    <numFmt numFmtId="167" formatCode="&quot;$&quot;#,##0"/>
    <numFmt numFmtId="168" formatCode="[$-409]mmm\-yy;@"/>
    <numFmt numFmtId="169" formatCode="[$-409]d\-mmm\-yy;@"/>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1"/>
      <name val="Arial"/>
      <family val="2"/>
    </font>
    <font>
      <b/>
      <sz val="14"/>
      <color theme="1"/>
      <name val="Calibri"/>
      <family val="2"/>
      <scheme val="minor"/>
    </font>
    <font>
      <sz val="11"/>
      <name val="Arial"/>
      <family val="2"/>
    </font>
    <font>
      <b/>
      <i/>
      <sz val="11"/>
      <color theme="1"/>
      <name val="Calibri"/>
      <family val="2"/>
      <scheme val="minor"/>
    </font>
    <font>
      <sz val="9"/>
      <name val="Arial"/>
      <family val="2"/>
    </font>
    <font>
      <sz val="9"/>
      <color theme="1"/>
      <name val="Calibri"/>
      <family val="2"/>
      <scheme val="minor"/>
    </font>
    <font>
      <sz val="11"/>
      <name val="Calibri"/>
      <family val="2"/>
      <scheme val="minor"/>
    </font>
    <font>
      <b/>
      <sz val="12"/>
      <color theme="1"/>
      <name val="Times New Roman"/>
      <family val="1"/>
    </font>
    <font>
      <sz val="12"/>
      <color theme="1"/>
      <name val="Times New Roman"/>
      <family val="1"/>
    </font>
    <font>
      <sz val="10"/>
      <color theme="1"/>
      <name val="Calibri"/>
      <family val="2"/>
      <scheme val="minor"/>
    </font>
    <font>
      <sz val="10"/>
      <name val="Calibri"/>
      <family val="2"/>
      <scheme val="minor"/>
    </font>
    <font>
      <b/>
      <sz val="10"/>
      <name val="Helv"/>
    </font>
    <font>
      <i/>
      <sz val="10"/>
      <name val="Helv"/>
    </font>
    <font>
      <b/>
      <sz val="12"/>
      <color rgb="FFFF0000"/>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rgb="FFFFFF66"/>
        <bgColor indexed="64"/>
      </patternFill>
    </fill>
    <fill>
      <patternFill patternType="solid">
        <fgColor rgb="FF92D050"/>
        <bgColor indexed="64"/>
      </patternFill>
    </fill>
    <fill>
      <patternFill patternType="solid">
        <fgColor theme="5" tint="0.79998168889431442"/>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diagonal/>
    </border>
    <border>
      <left/>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style="thick">
        <color indexed="64"/>
      </right>
      <top/>
      <bottom/>
      <diagonal/>
    </border>
    <border>
      <left/>
      <right style="medium">
        <color indexed="64"/>
      </right>
      <top style="medium">
        <color indexed="64"/>
      </top>
      <bottom/>
      <diagonal/>
    </border>
    <border>
      <left/>
      <right style="thick">
        <color indexed="64"/>
      </right>
      <top/>
      <bottom style="thick">
        <color indexed="64"/>
      </bottom>
      <diagonal/>
    </border>
    <border>
      <left style="medium">
        <color indexed="64"/>
      </left>
      <right/>
      <top style="thick">
        <color indexed="64"/>
      </top>
      <bottom/>
      <diagonal/>
    </border>
    <border>
      <left/>
      <right style="thick">
        <color indexed="64"/>
      </right>
      <top style="thick">
        <color indexed="64"/>
      </top>
      <bottom/>
      <diagonal/>
    </border>
    <border>
      <left/>
      <right style="thick">
        <color indexed="64"/>
      </right>
      <top/>
      <bottom style="thin">
        <color indexed="64"/>
      </bottom>
      <diagonal/>
    </border>
    <border>
      <left/>
      <right style="thick">
        <color indexed="64"/>
      </right>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382">
    <xf numFmtId="0" fontId="0" fillId="0" borderId="0" xfId="0"/>
    <xf numFmtId="0" fontId="4" fillId="0" borderId="0" xfId="0" applyFont="1" applyFill="1" applyBorder="1" applyAlignment="1" applyProtection="1">
      <alignment horizontal="center"/>
    </xf>
    <xf numFmtId="0" fontId="5" fillId="0" borderId="0" xfId="0" applyFont="1" applyFill="1" applyBorder="1" applyAlignment="1">
      <alignment horizontal="left"/>
    </xf>
    <xf numFmtId="0" fontId="2" fillId="0" borderId="0" xfId="0" applyFont="1" applyFill="1" applyBorder="1" applyAlignment="1">
      <alignment horizontal="center"/>
    </xf>
    <xf numFmtId="0" fontId="0" fillId="0" borderId="0" xfId="0" applyFill="1" applyBorder="1"/>
    <xf numFmtId="0" fontId="0" fillId="0" borderId="1" xfId="0" applyFill="1" applyBorder="1" applyAlignment="1">
      <alignment horizontal="center"/>
    </xf>
    <xf numFmtId="0" fontId="0" fillId="0" borderId="2" xfId="0" applyFill="1" applyBorder="1"/>
    <xf numFmtId="0" fontId="0" fillId="0" borderId="4" xfId="0" applyFill="1" applyBorder="1" applyAlignment="1">
      <alignment horizontal="center"/>
    </xf>
    <xf numFmtId="0" fontId="4" fillId="0" borderId="5" xfId="0" applyFont="1" applyFill="1" applyBorder="1" applyAlignment="1" applyProtection="1">
      <alignment horizontal="center"/>
    </xf>
    <xf numFmtId="0" fontId="0" fillId="0" borderId="0" xfId="0" applyAlignment="1">
      <alignment horizontal="center"/>
    </xf>
    <xf numFmtId="1" fontId="0" fillId="0" borderId="5" xfId="0" applyNumberFormat="1" applyFill="1" applyBorder="1"/>
    <xf numFmtId="1" fontId="0" fillId="0" borderId="0" xfId="0" applyNumberFormat="1" applyFill="1" applyBorder="1"/>
    <xf numFmtId="0" fontId="0" fillId="0" borderId="6" xfId="0" applyFill="1" applyBorder="1" applyAlignment="1">
      <alignment horizontal="center"/>
    </xf>
    <xf numFmtId="0" fontId="0" fillId="0" borderId="5" xfId="0" applyFill="1" applyBorder="1" applyAlignment="1">
      <alignment horizontal="center"/>
    </xf>
    <xf numFmtId="2" fontId="0" fillId="0" borderId="4" xfId="0" applyNumberFormat="1"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0" fontId="0" fillId="0" borderId="12" xfId="0" applyFill="1" applyBorder="1"/>
    <xf numFmtId="0" fontId="4" fillId="0" borderId="12" xfId="0" applyFont="1" applyFill="1" applyBorder="1" applyAlignment="1" applyProtection="1">
      <alignment horizontal="center"/>
    </xf>
    <xf numFmtId="165" fontId="0" fillId="0" borderId="0" xfId="0" applyNumberFormat="1" applyFill="1" applyBorder="1"/>
    <xf numFmtId="0" fontId="4" fillId="0" borderId="0" xfId="0" applyFont="1" applyBorder="1" applyAlignment="1">
      <alignment horizontal="center"/>
    </xf>
    <xf numFmtId="166" fontId="0" fillId="0" borderId="0" xfId="0" applyNumberFormat="1"/>
    <xf numFmtId="166" fontId="6" fillId="0" borderId="0" xfId="0" applyNumberFormat="1" applyFont="1" applyFill="1" applyBorder="1" applyAlignment="1" applyProtection="1">
      <alignment horizontal="center"/>
    </xf>
    <xf numFmtId="0" fontId="0" fillId="0" borderId="0" xfId="0" applyFill="1"/>
    <xf numFmtId="0" fontId="4" fillId="0" borderId="0" xfId="0" applyFont="1" applyFill="1" applyBorder="1" applyAlignment="1">
      <alignment horizontal="center"/>
    </xf>
    <xf numFmtId="0" fontId="4" fillId="0" borderId="0" xfId="0" applyFont="1" applyFill="1" applyBorder="1" applyAlignment="1" applyProtection="1">
      <alignment horizontal="center"/>
      <protection locked="0"/>
    </xf>
    <xf numFmtId="0" fontId="0" fillId="0" borderId="0" xfId="0" applyBorder="1"/>
    <xf numFmtId="0" fontId="8" fillId="0" borderId="0" xfId="0" applyFont="1" applyFill="1" applyBorder="1" applyAlignment="1" applyProtection="1">
      <alignment horizontal="center"/>
    </xf>
    <xf numFmtId="0" fontId="0" fillId="0" borderId="13" xfId="0" applyFill="1" applyBorder="1"/>
    <xf numFmtId="167" fontId="0" fillId="0" borderId="0" xfId="0" applyNumberFormat="1" applyFill="1" applyBorder="1"/>
    <xf numFmtId="167" fontId="0" fillId="0" borderId="5" xfId="0" applyNumberFormat="1" applyFill="1" applyBorder="1"/>
    <xf numFmtId="167" fontId="0" fillId="0" borderId="8" xfId="0" applyNumberFormat="1" applyFill="1" applyBorder="1"/>
    <xf numFmtId="0" fontId="4" fillId="0" borderId="0" xfId="0" applyFont="1" applyFill="1" applyBorder="1" applyAlignment="1" applyProtection="1">
      <alignment horizontal="left"/>
    </xf>
    <xf numFmtId="0" fontId="0" fillId="0" borderId="5" xfId="0" applyBorder="1"/>
    <xf numFmtId="0" fontId="0" fillId="0" borderId="0" xfId="0" applyFill="1" applyBorder="1" applyAlignment="1">
      <alignment horizontal="center"/>
    </xf>
    <xf numFmtId="166" fontId="4" fillId="0" borderId="0" xfId="0" applyNumberFormat="1" applyFont="1" applyFill="1" applyBorder="1" applyAlignment="1">
      <alignment horizontal="center"/>
    </xf>
    <xf numFmtId="0" fontId="0" fillId="0" borderId="2" xfId="0" applyFill="1" applyBorder="1" applyAlignment="1">
      <alignment horizontal="center"/>
    </xf>
    <xf numFmtId="0" fontId="0" fillId="0" borderId="0" xfId="0" applyFill="1" applyBorder="1" applyAlignment="1">
      <alignment horizontal="center"/>
    </xf>
    <xf numFmtId="2" fontId="0" fillId="0" borderId="5" xfId="0" applyNumberFormat="1" applyFill="1" applyBorder="1"/>
    <xf numFmtId="0" fontId="0" fillId="0" borderId="0" xfId="0" applyBorder="1" applyAlignment="1">
      <alignment horizontal="center"/>
    </xf>
    <xf numFmtId="2" fontId="0" fillId="0" borderId="13" xfId="0" applyNumberFormat="1" applyFill="1" applyBorder="1"/>
    <xf numFmtId="167" fontId="0" fillId="0" borderId="0" xfId="0" applyNumberFormat="1" applyBorder="1"/>
    <xf numFmtId="167" fontId="0" fillId="0" borderId="12" xfId="0" applyNumberFormat="1" applyFill="1" applyBorder="1"/>
    <xf numFmtId="167" fontId="0" fillId="0" borderId="13" xfId="0" applyNumberFormat="1" applyFill="1" applyBorder="1"/>
    <xf numFmtId="167" fontId="0" fillId="0" borderId="8" xfId="0" applyNumberFormat="1" applyBorder="1"/>
    <xf numFmtId="0" fontId="0" fillId="0" borderId="8" xfId="0" applyBorder="1"/>
    <xf numFmtId="167" fontId="0" fillId="0" borderId="15" xfId="0" applyNumberFormat="1" applyFill="1" applyBorder="1"/>
    <xf numFmtId="0" fontId="4" fillId="0" borderId="0" xfId="0" applyFont="1" applyFill="1" applyBorder="1" applyAlignment="1" applyProtection="1">
      <alignment horizontal="right"/>
    </xf>
    <xf numFmtId="0" fontId="0" fillId="0" borderId="0" xfId="0" applyAlignment="1">
      <alignment horizontal="center"/>
    </xf>
    <xf numFmtId="0" fontId="0" fillId="0" borderId="2" xfId="0" applyBorder="1"/>
    <xf numFmtId="0" fontId="4" fillId="0" borderId="13" xfId="0" applyFont="1" applyFill="1" applyBorder="1" applyAlignment="1" applyProtection="1">
      <alignment horizontal="center"/>
    </xf>
    <xf numFmtId="166" fontId="6" fillId="0" borderId="0" xfId="0" applyNumberFormat="1" applyFont="1" applyFill="1" applyBorder="1" applyAlignment="1" applyProtection="1">
      <alignment horizontal="right"/>
    </xf>
    <xf numFmtId="0" fontId="0" fillId="0" borderId="0" xfId="0" applyBorder="1" applyAlignment="1">
      <alignment horizontal="right"/>
    </xf>
    <xf numFmtId="0" fontId="2" fillId="0" borderId="4" xfId="0" applyFont="1" applyBorder="1"/>
    <xf numFmtId="0" fontId="0" fillId="0" borderId="12" xfId="0" applyBorder="1"/>
    <xf numFmtId="0" fontId="4" fillId="0" borderId="4" xfId="0" applyFont="1" applyFill="1" applyBorder="1" applyAlignment="1" applyProtection="1">
      <alignment horizontal="center"/>
    </xf>
    <xf numFmtId="0" fontId="2" fillId="0" borderId="0" xfId="0" applyFont="1" applyBorder="1"/>
    <xf numFmtId="0" fontId="0" fillId="0" borderId="4" xfId="0" applyFill="1" applyBorder="1"/>
    <xf numFmtId="0" fontId="0" fillId="0" borderId="7" xfId="0" applyBorder="1"/>
    <xf numFmtId="0" fontId="0" fillId="0" borderId="15" xfId="0" applyBorder="1"/>
    <xf numFmtId="1" fontId="0" fillId="0" borderId="13" xfId="0" applyNumberFormat="1" applyFill="1" applyBorder="1"/>
    <xf numFmtId="0" fontId="0" fillId="0" borderId="0" xfId="0" applyAlignment="1"/>
    <xf numFmtId="0" fontId="0" fillId="0" borderId="0" xfId="0" applyAlignment="1">
      <alignment wrapText="1"/>
    </xf>
    <xf numFmtId="1" fontId="0" fillId="0" borderId="4" xfId="0" applyNumberFormat="1" applyFill="1" applyBorder="1" applyAlignment="1">
      <alignment horizontal="center"/>
    </xf>
    <xf numFmtId="166" fontId="0" fillId="0" borderId="0" xfId="0" applyNumberFormat="1" applyFill="1" applyBorder="1" applyAlignment="1">
      <alignment horizontal="center"/>
    </xf>
    <xf numFmtId="166" fontId="0" fillId="0" borderId="5" xfId="0" applyNumberFormat="1" applyFill="1" applyBorder="1" applyAlignment="1">
      <alignment horizontal="center"/>
    </xf>
    <xf numFmtId="166" fontId="0" fillId="0" borderId="8" xfId="0" applyNumberFormat="1" applyFill="1" applyBorder="1" applyAlignment="1">
      <alignment horizontal="center"/>
    </xf>
    <xf numFmtId="1" fontId="0" fillId="0" borderId="0" xfId="0" applyNumberFormat="1" applyFill="1" applyBorder="1" applyAlignment="1">
      <alignment horizontal="center"/>
    </xf>
    <xf numFmtId="0" fontId="6" fillId="0" borderId="1" xfId="0" applyFont="1" applyFill="1" applyBorder="1" applyAlignment="1" applyProtection="1"/>
    <xf numFmtId="0" fontId="6" fillId="0" borderId="26" xfId="0" applyFont="1" applyFill="1" applyBorder="1" applyAlignment="1" applyProtection="1"/>
    <xf numFmtId="0" fontId="0" fillId="0" borderId="14" xfId="0" applyBorder="1" applyAlignment="1"/>
    <xf numFmtId="166" fontId="0" fillId="0" borderId="27" xfId="0" applyNumberFormat="1" applyBorder="1"/>
    <xf numFmtId="0" fontId="3" fillId="0" borderId="28" xfId="0" applyFont="1" applyBorder="1"/>
    <xf numFmtId="0" fontId="0" fillId="0" borderId="29" xfId="0" applyBorder="1"/>
    <xf numFmtId="0" fontId="6" fillId="0" borderId="14" xfId="0" applyFont="1" applyFill="1" applyBorder="1" applyAlignment="1" applyProtection="1"/>
    <xf numFmtId="0" fontId="0" fillId="0" borderId="14" xfId="0" applyBorder="1"/>
    <xf numFmtId="0" fontId="6" fillId="0" borderId="31" xfId="0" applyFont="1" applyFill="1" applyBorder="1" applyAlignment="1" applyProtection="1"/>
    <xf numFmtId="0" fontId="0" fillId="0" borderId="32" xfId="0" applyBorder="1" applyAlignment="1"/>
    <xf numFmtId="166" fontId="0" fillId="0" borderId="34" xfId="0" applyNumberFormat="1" applyBorder="1"/>
    <xf numFmtId="0" fontId="0" fillId="0" borderId="32" xfId="0" applyBorder="1"/>
    <xf numFmtId="0" fontId="4" fillId="0" borderId="1" xfId="0" applyFont="1" applyFill="1" applyBorder="1" applyAlignment="1" applyProtection="1">
      <alignment horizontal="left"/>
    </xf>
    <xf numFmtId="0" fontId="4" fillId="0" borderId="4" xfId="0" applyFont="1" applyBorder="1" applyAlignment="1">
      <alignment horizontal="center"/>
    </xf>
    <xf numFmtId="0" fontId="4" fillId="0" borderId="7" xfId="0" applyFont="1" applyFill="1" applyBorder="1" applyAlignment="1" applyProtection="1">
      <alignment horizontal="center"/>
    </xf>
    <xf numFmtId="1" fontId="10" fillId="0" borderId="0" xfId="0" applyNumberFormat="1" applyFont="1" applyFill="1" applyBorder="1" applyAlignment="1" applyProtection="1">
      <alignment horizontal="right"/>
    </xf>
    <xf numFmtId="1" fontId="10" fillId="0" borderId="8" xfId="0" applyNumberFormat="1" applyFont="1" applyFill="1" applyBorder="1" applyAlignment="1" applyProtection="1">
      <alignment horizontal="right"/>
    </xf>
    <xf numFmtId="1" fontId="0" fillId="0" borderId="0" xfId="0" applyNumberFormat="1" applyFont="1" applyBorder="1" applyAlignment="1">
      <alignment horizontal="left"/>
    </xf>
    <xf numFmtId="1" fontId="0" fillId="0" borderId="8" xfId="0" applyNumberFormat="1" applyFont="1" applyBorder="1" applyAlignment="1">
      <alignment horizontal="left"/>
    </xf>
    <xf numFmtId="0" fontId="0" fillId="0" borderId="0" xfId="0" applyFont="1" applyBorder="1" applyAlignment="1">
      <alignment horizontal="left"/>
    </xf>
    <xf numFmtId="0" fontId="10" fillId="0" borderId="0" xfId="0" applyFont="1" applyBorder="1" applyAlignment="1">
      <alignment horizontal="right"/>
    </xf>
    <xf numFmtId="0" fontId="0" fillId="0" borderId="4" xfId="0" applyBorder="1" applyAlignment="1">
      <alignment horizontal="center"/>
    </xf>
    <xf numFmtId="0" fontId="4" fillId="0" borderId="2" xfId="0" applyFont="1" applyFill="1" applyBorder="1" applyAlignment="1" applyProtection="1">
      <alignment horizontal="center"/>
    </xf>
    <xf numFmtId="0" fontId="4" fillId="0" borderId="2" xfId="0" applyFont="1" applyFill="1" applyBorder="1" applyAlignment="1" applyProtection="1">
      <alignment horizontal="right"/>
    </xf>
    <xf numFmtId="0" fontId="4" fillId="0" borderId="17" xfId="0" applyFont="1" applyFill="1" applyBorder="1" applyAlignment="1" applyProtection="1">
      <alignment horizontal="right"/>
    </xf>
    <xf numFmtId="0" fontId="6" fillId="0" borderId="32" xfId="0" applyFont="1" applyFill="1" applyBorder="1" applyAlignment="1" applyProtection="1"/>
    <xf numFmtId="166" fontId="0" fillId="0" borderId="34" xfId="0" applyNumberFormat="1" applyFill="1" applyBorder="1"/>
    <xf numFmtId="0" fontId="0" fillId="0" borderId="32" xfId="0" applyFill="1" applyBorder="1"/>
    <xf numFmtId="0" fontId="6" fillId="0" borderId="36" xfId="0" applyFont="1" applyFill="1" applyBorder="1" applyAlignment="1" applyProtection="1"/>
    <xf numFmtId="0" fontId="6" fillId="0" borderId="9" xfId="0" applyFont="1" applyFill="1" applyBorder="1" applyAlignment="1" applyProtection="1"/>
    <xf numFmtId="0" fontId="0" fillId="0" borderId="1" xfId="0" applyBorder="1"/>
    <xf numFmtId="0" fontId="5" fillId="0" borderId="1" xfId="0" applyFont="1" applyFill="1" applyBorder="1" applyAlignment="1">
      <alignment horizontal="left"/>
    </xf>
    <xf numFmtId="1" fontId="10" fillId="0" borderId="2" xfId="0" applyNumberFormat="1" applyFont="1" applyFill="1" applyBorder="1" applyAlignment="1" applyProtection="1">
      <alignment horizontal="right"/>
    </xf>
    <xf numFmtId="1" fontId="0" fillId="0" borderId="2" xfId="0" applyNumberFormat="1" applyFont="1" applyBorder="1" applyAlignment="1">
      <alignment horizontal="left"/>
    </xf>
    <xf numFmtId="1" fontId="0" fillId="0" borderId="2" xfId="0" applyNumberFormat="1" applyFont="1" applyBorder="1" applyAlignment="1">
      <alignment horizontal="right"/>
    </xf>
    <xf numFmtId="0" fontId="0" fillId="0" borderId="37" xfId="0" applyBorder="1"/>
    <xf numFmtId="0" fontId="2" fillId="0" borderId="11" xfId="0" applyFont="1" applyBorder="1" applyAlignment="1">
      <alignment horizontal="right"/>
    </xf>
    <xf numFmtId="0" fontId="6" fillId="0" borderId="27" xfId="0" applyFont="1" applyFill="1" applyBorder="1" applyAlignment="1" applyProtection="1"/>
    <xf numFmtId="0" fontId="0" fillId="0" borderId="34" xfId="0" applyFill="1" applyBorder="1" applyAlignment="1"/>
    <xf numFmtId="0" fontId="0" fillId="0" borderId="0" xfId="0" applyAlignment="1">
      <alignment horizontal="left"/>
    </xf>
    <xf numFmtId="0" fontId="0" fillId="0" borderId="0" xfId="0" applyAlignment="1">
      <alignment vertical="top"/>
    </xf>
    <xf numFmtId="1" fontId="10" fillId="0" borderId="12" xfId="0" applyNumberFormat="1" applyFont="1" applyBorder="1" applyAlignment="1">
      <alignment horizontal="left"/>
    </xf>
    <xf numFmtId="1" fontId="10" fillId="0" borderId="0" xfId="0" applyNumberFormat="1" applyFont="1" applyBorder="1" applyAlignment="1">
      <alignment horizontal="right"/>
    </xf>
    <xf numFmtId="1" fontId="10" fillId="0" borderId="8" xfId="0" applyNumberFormat="1" applyFont="1" applyBorder="1" applyAlignment="1">
      <alignment horizontal="right"/>
    </xf>
    <xf numFmtId="1" fontId="10" fillId="0" borderId="15" xfId="0" applyNumberFormat="1" applyFont="1" applyBorder="1" applyAlignment="1">
      <alignment horizontal="left"/>
    </xf>
    <xf numFmtId="2" fontId="14" fillId="0" borderId="0" xfId="0" applyNumberFormat="1" applyFont="1" applyFill="1" applyBorder="1" applyAlignment="1" applyProtection="1"/>
    <xf numFmtId="0" fontId="4" fillId="0" borderId="1" xfId="0" applyFont="1" applyFill="1" applyBorder="1" applyAlignment="1" applyProtection="1">
      <alignment horizontal="right"/>
    </xf>
    <xf numFmtId="0" fontId="4" fillId="0" borderId="2" xfId="0" applyFont="1" applyFill="1" applyBorder="1" applyAlignment="1">
      <alignment horizontal="left"/>
    </xf>
    <xf numFmtId="0" fontId="4" fillId="0" borderId="4" xfId="0" applyFont="1" applyFill="1" applyBorder="1" applyAlignment="1" applyProtection="1">
      <alignment horizontal="right"/>
    </xf>
    <xf numFmtId="0" fontId="4" fillId="0" borderId="12" xfId="0" applyFont="1" applyFill="1" applyBorder="1" applyAlignment="1" applyProtection="1">
      <alignment horizontal="right"/>
    </xf>
    <xf numFmtId="0" fontId="4" fillId="0" borderId="0" xfId="0" applyFont="1" applyFill="1" applyBorder="1" applyAlignment="1">
      <alignment horizontal="left"/>
    </xf>
    <xf numFmtId="1" fontId="10" fillId="0" borderId="12" xfId="0" applyNumberFormat="1" applyFont="1" applyFill="1" applyBorder="1" applyAlignment="1" applyProtection="1">
      <alignment horizontal="right"/>
    </xf>
    <xf numFmtId="1" fontId="0" fillId="0" borderId="0" xfId="0" applyNumberFormat="1" applyFont="1" applyFill="1" applyBorder="1" applyAlignment="1">
      <alignment horizontal="right"/>
    </xf>
    <xf numFmtId="1" fontId="0" fillId="0" borderId="12" xfId="0" applyNumberFormat="1" applyFont="1" applyFill="1" applyBorder="1" applyAlignment="1">
      <alignment horizontal="right"/>
    </xf>
    <xf numFmtId="0" fontId="4" fillId="0" borderId="6" xfId="0" applyFont="1" applyFill="1" applyBorder="1" applyAlignment="1" applyProtection="1">
      <alignment horizontal="center"/>
    </xf>
    <xf numFmtId="166" fontId="6" fillId="0" borderId="5" xfId="0" applyNumberFormat="1" applyFont="1" applyFill="1" applyBorder="1" applyAlignment="1" applyProtection="1">
      <alignment horizontal="center"/>
    </xf>
    <xf numFmtId="0" fontId="0" fillId="0" borderId="5" xfId="0" applyFill="1" applyBorder="1"/>
    <xf numFmtId="0" fontId="4" fillId="0" borderId="4" xfId="0" applyFont="1" applyFill="1" applyBorder="1" applyAlignment="1">
      <alignment horizontal="center"/>
    </xf>
    <xf numFmtId="0" fontId="4" fillId="0" borderId="4" xfId="0" applyFont="1" applyFill="1" applyBorder="1" applyAlignment="1" applyProtection="1">
      <alignment horizontal="left"/>
    </xf>
    <xf numFmtId="2" fontId="10" fillId="0" borderId="0" xfId="0" applyNumberFormat="1" applyFont="1" applyFill="1" applyBorder="1" applyAlignment="1" applyProtection="1">
      <alignment horizontal="right"/>
    </xf>
    <xf numFmtId="2" fontId="10" fillId="0" borderId="12" xfId="0" applyNumberFormat="1" applyFont="1" applyFill="1" applyBorder="1" applyAlignment="1" applyProtection="1">
      <alignment horizontal="right"/>
    </xf>
    <xf numFmtId="2" fontId="0" fillId="0" borderId="0" xfId="0" applyNumberFormat="1" applyFont="1" applyFill="1" applyBorder="1" applyAlignment="1">
      <alignment horizontal="right"/>
    </xf>
    <xf numFmtId="2" fontId="0" fillId="0" borderId="12" xfId="0" applyNumberFormat="1" applyFont="1" applyFill="1" applyBorder="1" applyAlignment="1">
      <alignment horizontal="right"/>
    </xf>
    <xf numFmtId="0" fontId="4" fillId="0" borderId="7" xfId="0" applyFont="1" applyFill="1" applyBorder="1" applyAlignment="1" applyProtection="1">
      <alignment horizontal="left"/>
    </xf>
    <xf numFmtId="2" fontId="0" fillId="0" borderId="8" xfId="0" applyNumberFormat="1" applyFont="1" applyFill="1" applyBorder="1" applyAlignment="1">
      <alignment horizontal="right"/>
    </xf>
    <xf numFmtId="2" fontId="0" fillId="0" borderId="15" xfId="0" applyNumberFormat="1" applyFont="1" applyFill="1" applyBorder="1" applyAlignment="1">
      <alignment horizontal="right"/>
    </xf>
    <xf numFmtId="0" fontId="0" fillId="0" borderId="6" xfId="0" applyFill="1" applyBorder="1"/>
    <xf numFmtId="0" fontId="4" fillId="0" borderId="2" xfId="0" applyFont="1" applyFill="1" applyBorder="1" applyAlignment="1" applyProtection="1">
      <alignment horizontal="center"/>
    </xf>
    <xf numFmtId="0" fontId="4" fillId="0" borderId="17" xfId="0" applyFont="1" applyFill="1" applyBorder="1" applyAlignment="1" applyProtection="1">
      <alignment horizontal="center"/>
    </xf>
    <xf numFmtId="0" fontId="0" fillId="0" borderId="9" xfId="0" applyBorder="1" applyAlignment="1">
      <alignment horizontal="center"/>
    </xf>
    <xf numFmtId="0" fontId="0" fillId="0" borderId="25" xfId="0" applyBorder="1" applyAlignment="1">
      <alignment horizontal="center"/>
    </xf>
    <xf numFmtId="0" fontId="0" fillId="0" borderId="3" xfId="0" applyFill="1" applyBorder="1" applyAlignment="1">
      <alignment horizontal="center"/>
    </xf>
    <xf numFmtId="0" fontId="0" fillId="0" borderId="11" xfId="0" applyFill="1"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3" fillId="0" borderId="0" xfId="0" applyFont="1" applyBorder="1" applyAlignment="1">
      <alignment horizontal="left" wrapText="1"/>
    </xf>
    <xf numFmtId="49" fontId="0" fillId="0" borderId="0" xfId="0" applyNumberFormat="1" applyBorder="1" applyAlignment="1">
      <alignment horizontal="left" vertical="center" wrapText="1"/>
    </xf>
    <xf numFmtId="0" fontId="4" fillId="0" borderId="2" xfId="0" applyFont="1" applyFill="1" applyBorder="1" applyAlignment="1" applyProtection="1">
      <alignment horizontal="center"/>
    </xf>
    <xf numFmtId="0" fontId="4" fillId="0" borderId="17" xfId="0" applyFont="1" applyFill="1" applyBorder="1" applyAlignment="1" applyProtection="1">
      <alignment horizontal="center"/>
    </xf>
    <xf numFmtId="0" fontId="3" fillId="0" borderId="1" xfId="0" applyFont="1" applyBorder="1" applyAlignment="1">
      <alignment horizontal="left" wrapText="1"/>
    </xf>
    <xf numFmtId="0" fontId="3" fillId="0" borderId="2" xfId="0" applyFont="1" applyBorder="1" applyAlignment="1">
      <alignment horizontal="left" wrapText="1"/>
    </xf>
    <xf numFmtId="0" fontId="3" fillId="0" borderId="17" xfId="0" applyFont="1" applyBorder="1" applyAlignment="1">
      <alignment horizontal="left" wrapText="1"/>
    </xf>
    <xf numFmtId="0" fontId="3" fillId="0" borderId="4" xfId="0" applyFont="1" applyBorder="1" applyAlignment="1">
      <alignment horizontal="left" wrapText="1"/>
    </xf>
    <xf numFmtId="0" fontId="3" fillId="0" borderId="12" xfId="0" applyFont="1" applyBorder="1" applyAlignment="1">
      <alignment horizontal="left" wrapText="1"/>
    </xf>
    <xf numFmtId="49" fontId="0" fillId="0" borderId="4" xfId="0" applyNumberFormat="1" applyBorder="1" applyAlignment="1">
      <alignment horizontal="left" vertical="center" wrapText="1"/>
    </xf>
    <xf numFmtId="49" fontId="0" fillId="0" borderId="12" xfId="0" applyNumberFormat="1" applyBorder="1" applyAlignment="1">
      <alignment horizontal="left" vertical="center" wrapText="1"/>
    </xf>
    <xf numFmtId="0" fontId="0" fillId="0" borderId="2" xfId="0" applyFill="1" applyBorder="1" applyAlignment="1">
      <alignment horizontal="center"/>
    </xf>
    <xf numFmtId="0" fontId="0" fillId="0" borderId="17" xfId="0" applyFill="1" applyBorder="1" applyAlignment="1">
      <alignment horizontal="center"/>
    </xf>
    <xf numFmtId="0" fontId="0" fillId="0" borderId="0" xfId="0" applyProtection="1">
      <protection locked="0"/>
    </xf>
    <xf numFmtId="168" fontId="15" fillId="0" borderId="0" xfId="0" applyNumberFormat="1" applyFont="1" applyAlignment="1" applyProtection="1">
      <alignment horizontal="left"/>
    </xf>
    <xf numFmtId="43" fontId="0" fillId="0" borderId="0" xfId="2" applyFont="1" applyAlignment="1" applyProtection="1">
      <alignment horizontal="left"/>
    </xf>
    <xf numFmtId="0" fontId="0" fillId="0" borderId="0" xfId="0" applyAlignment="1" applyProtection="1">
      <alignment horizontal="left"/>
    </xf>
    <xf numFmtId="0" fontId="0" fillId="0" borderId="0" xfId="0" applyProtection="1"/>
    <xf numFmtId="169" fontId="16" fillId="0" borderId="0" xfId="0" applyNumberFormat="1" applyFont="1" applyProtection="1"/>
    <xf numFmtId="43" fontId="0" fillId="0" borderId="0" xfId="2" applyFont="1" applyAlignment="1" applyProtection="1">
      <alignment horizontal="right"/>
    </xf>
    <xf numFmtId="168" fontId="0" fillId="0" borderId="0" xfId="0" applyNumberFormat="1" applyAlignment="1" applyProtection="1">
      <alignment horizontal="right"/>
    </xf>
    <xf numFmtId="169" fontId="15" fillId="0" borderId="0" xfId="0" applyNumberFormat="1" applyFont="1" applyProtection="1"/>
    <xf numFmtId="0" fontId="15" fillId="0" borderId="0" xfId="0" applyFont="1" applyProtection="1"/>
    <xf numFmtId="169" fontId="0" fillId="0" borderId="0" xfId="0" applyNumberFormat="1" applyProtection="1"/>
    <xf numFmtId="43" fontId="0" fillId="0" borderId="0" xfId="2" applyFont="1" applyProtection="1"/>
    <xf numFmtId="2" fontId="0" fillId="0" borderId="0" xfId="0" applyNumberFormat="1" applyAlignment="1" applyProtection="1">
      <alignment horizontal="right"/>
    </xf>
    <xf numFmtId="0" fontId="3" fillId="0" borderId="9" xfId="0" applyFont="1" applyBorder="1" applyProtection="1"/>
    <xf numFmtId="0" fontId="3" fillId="0" borderId="0" xfId="0" applyFont="1" applyProtection="1"/>
    <xf numFmtId="0" fontId="2" fillId="0" borderId="0" xfId="0" applyFont="1" applyBorder="1" applyProtection="1"/>
    <xf numFmtId="0" fontId="2" fillId="0" borderId="0" xfId="0" applyFont="1" applyProtection="1"/>
    <xf numFmtId="0" fontId="0" fillId="0" borderId="0" xfId="0" applyBorder="1" applyProtection="1"/>
    <xf numFmtId="0" fontId="0" fillId="0" borderId="8" xfId="0" applyBorder="1" applyProtection="1"/>
    <xf numFmtId="0" fontId="2" fillId="0" borderId="8" xfId="0" applyFont="1" applyBorder="1" applyProtection="1"/>
    <xf numFmtId="0" fontId="2" fillId="0" borderId="0" xfId="0" applyFont="1" applyBorder="1" applyAlignment="1" applyProtection="1">
      <alignment horizontal="right"/>
    </xf>
    <xf numFmtId="2" fontId="0" fillId="0" borderId="0" xfId="0" applyNumberFormat="1" applyProtection="1"/>
    <xf numFmtId="166" fontId="14" fillId="3" borderId="24" xfId="0" applyNumberFormat="1" applyFont="1" applyFill="1" applyBorder="1" applyAlignment="1" applyProtection="1">
      <protection locked="0"/>
    </xf>
    <xf numFmtId="166" fontId="0" fillId="0" borderId="27" xfId="0" applyNumberFormat="1" applyBorder="1" applyProtection="1">
      <protection locked="0"/>
    </xf>
    <xf numFmtId="0" fontId="0" fillId="0" borderId="5" xfId="0" applyBorder="1" applyProtection="1">
      <protection locked="0"/>
    </xf>
    <xf numFmtId="0" fontId="0" fillId="3" borderId="13" xfId="0" applyFill="1" applyBorder="1" applyProtection="1">
      <protection locked="0"/>
    </xf>
    <xf numFmtId="166" fontId="13" fillId="3" borderId="24" xfId="0" applyNumberFormat="1" applyFont="1" applyFill="1" applyBorder="1" applyAlignment="1" applyProtection="1">
      <protection locked="0"/>
    </xf>
    <xf numFmtId="0" fontId="0" fillId="0" borderId="14" xfId="0" applyBorder="1" applyProtection="1">
      <protection locked="0"/>
    </xf>
    <xf numFmtId="0" fontId="0" fillId="3" borderId="30" xfId="0" applyFill="1" applyBorder="1" applyProtection="1">
      <protection locked="0"/>
    </xf>
    <xf numFmtId="0" fontId="0" fillId="0" borderId="30" xfId="0" quotePrefix="1" applyBorder="1" applyAlignment="1" applyProtection="1">
      <alignment horizontal="right"/>
      <protection locked="0"/>
    </xf>
    <xf numFmtId="166" fontId="13" fillId="3" borderId="33" xfId="0" applyNumberFormat="1" applyFont="1" applyFill="1" applyBorder="1" applyAlignment="1" applyProtection="1">
      <protection locked="0"/>
    </xf>
    <xf numFmtId="166" fontId="0" fillId="0" borderId="34" xfId="0" applyNumberFormat="1" applyBorder="1" applyProtection="1">
      <protection locked="0"/>
    </xf>
    <xf numFmtId="0" fontId="0" fillId="0" borderId="32" xfId="0" applyBorder="1" applyProtection="1">
      <protection locked="0"/>
    </xf>
    <xf numFmtId="0" fontId="0" fillId="0" borderId="35" xfId="0" quotePrefix="1" applyBorder="1" applyAlignment="1" applyProtection="1">
      <alignment horizontal="right"/>
      <protection locked="0"/>
    </xf>
    <xf numFmtId="0" fontId="11" fillId="0" borderId="1" xfId="0" applyFont="1" applyBorder="1" applyAlignment="1" applyProtection="1">
      <alignment horizontal="left" vertical="center" wrapText="1"/>
    </xf>
    <xf numFmtId="0" fontId="11" fillId="0" borderId="2" xfId="0" applyFont="1" applyBorder="1" applyAlignment="1" applyProtection="1">
      <alignment horizontal="left" vertical="center" wrapText="1"/>
    </xf>
    <xf numFmtId="0" fontId="11" fillId="0" borderId="17" xfId="0" applyFont="1" applyBorder="1" applyAlignment="1" applyProtection="1">
      <alignment horizontal="left" vertical="center" wrapText="1"/>
    </xf>
    <xf numFmtId="0" fontId="11" fillId="0" borderId="4"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0" borderId="12" xfId="0" applyFont="1" applyBorder="1" applyAlignment="1" applyProtection="1">
      <alignment horizontal="left" vertical="center" wrapText="1"/>
    </xf>
    <xf numFmtId="0" fontId="0" fillId="0" borderId="4" xfId="0" applyBorder="1" applyProtection="1"/>
    <xf numFmtId="0" fontId="0" fillId="0" borderId="12" xfId="0" applyBorder="1" applyProtection="1"/>
    <xf numFmtId="0" fontId="0" fillId="0" borderId="2" xfId="0" applyBorder="1" applyProtection="1"/>
    <xf numFmtId="0" fontId="3" fillId="0" borderId="28" xfId="0" applyFont="1" applyBorder="1" applyProtection="1"/>
    <xf numFmtId="0" fontId="0" fillId="0" borderId="29" xfId="0" applyBorder="1" applyProtection="1"/>
    <xf numFmtId="0" fontId="0" fillId="0" borderId="37" xfId="0" applyBorder="1" applyProtection="1"/>
    <xf numFmtId="0" fontId="2" fillId="0" borderId="11" xfId="0" applyFont="1" applyBorder="1" applyAlignment="1" applyProtection="1">
      <alignment horizontal="right"/>
    </xf>
    <xf numFmtId="49" fontId="0" fillId="0" borderId="4" xfId="0" applyNumberFormat="1" applyBorder="1" applyAlignment="1" applyProtection="1">
      <alignment horizontal="left" wrapText="1"/>
    </xf>
    <xf numFmtId="49" fontId="0" fillId="0" borderId="0" xfId="0" applyNumberFormat="1" applyBorder="1" applyAlignment="1" applyProtection="1">
      <alignment horizontal="left" wrapText="1"/>
    </xf>
    <xf numFmtId="49" fontId="0" fillId="0" borderId="12" xfId="0" applyNumberFormat="1" applyBorder="1" applyAlignment="1" applyProtection="1">
      <alignment horizontal="left" wrapText="1"/>
    </xf>
    <xf numFmtId="0" fontId="0" fillId="0" borderId="14" xfId="0" applyBorder="1" applyAlignment="1" applyProtection="1"/>
    <xf numFmtId="166" fontId="0" fillId="0" borderId="27" xfId="0" applyNumberFormat="1" applyBorder="1" applyProtection="1"/>
    <xf numFmtId="0" fontId="0" fillId="0" borderId="5" xfId="0" applyBorder="1" applyProtection="1"/>
    <xf numFmtId="0" fontId="0" fillId="0" borderId="14" xfId="0" applyBorder="1" applyProtection="1"/>
    <xf numFmtId="0" fontId="0" fillId="0" borderId="32" xfId="0" applyBorder="1" applyAlignment="1" applyProtection="1"/>
    <xf numFmtId="166" fontId="0" fillId="0" borderId="34" xfId="0" applyNumberFormat="1" applyBorder="1" applyProtection="1"/>
    <xf numFmtId="0" fontId="0" fillId="0" borderId="32" xfId="0" applyBorder="1" applyProtection="1"/>
    <xf numFmtId="49" fontId="0" fillId="0" borderId="4" xfId="0" applyNumberFormat="1" applyBorder="1" applyProtection="1"/>
    <xf numFmtId="49" fontId="0" fillId="0" borderId="0" xfId="0" applyNumberFormat="1" applyBorder="1" applyProtection="1"/>
    <xf numFmtId="49" fontId="0" fillId="0" borderId="4" xfId="0" applyNumberFormat="1" applyBorder="1" applyAlignment="1" applyProtection="1"/>
    <xf numFmtId="49" fontId="0" fillId="0" borderId="0" xfId="0" applyNumberFormat="1" applyBorder="1" applyAlignment="1" applyProtection="1"/>
    <xf numFmtId="49" fontId="0" fillId="0" borderId="0" xfId="0" applyNumberFormat="1" applyBorder="1" applyAlignment="1" applyProtection="1">
      <alignment wrapText="1"/>
    </xf>
    <xf numFmtId="49" fontId="0" fillId="0" borderId="12" xfId="0" applyNumberFormat="1" applyBorder="1" applyAlignment="1" applyProtection="1">
      <alignment wrapText="1"/>
    </xf>
    <xf numFmtId="49" fontId="0" fillId="0" borderId="4" xfId="0" applyNumberFormat="1" applyBorder="1" applyAlignment="1" applyProtection="1">
      <alignment wrapText="1"/>
    </xf>
    <xf numFmtId="0" fontId="0" fillId="0" borderId="1" xfId="0" applyBorder="1" applyProtection="1"/>
    <xf numFmtId="0" fontId="2" fillId="0" borderId="3" xfId="0" applyFont="1" applyFill="1" applyBorder="1" applyAlignment="1" applyProtection="1">
      <alignment horizontal="center"/>
    </xf>
    <xf numFmtId="0" fontId="0" fillId="0" borderId="2" xfId="0" applyFill="1" applyBorder="1" applyProtection="1"/>
    <xf numFmtId="0" fontId="2" fillId="0" borderId="11" xfId="0" applyFont="1" applyFill="1" applyBorder="1" applyAlignment="1" applyProtection="1">
      <alignment horizontal="center"/>
    </xf>
    <xf numFmtId="0" fontId="0" fillId="0" borderId="1" xfId="0" applyFill="1" applyBorder="1" applyAlignment="1" applyProtection="1">
      <alignment horizontal="center"/>
    </xf>
    <xf numFmtId="0" fontId="0" fillId="0" borderId="2" xfId="0" applyFill="1" applyBorder="1" applyAlignment="1" applyProtection="1">
      <alignment horizontal="center"/>
    </xf>
    <xf numFmtId="0" fontId="0" fillId="0" borderId="17" xfId="0" applyFill="1" applyBorder="1" applyProtection="1"/>
    <xf numFmtId="0" fontId="2" fillId="0" borderId="0" xfId="0" applyFont="1" applyFill="1" applyBorder="1" applyProtection="1"/>
    <xf numFmtId="0" fontId="0" fillId="0" borderId="0" xfId="0" applyFill="1" applyBorder="1" applyProtection="1"/>
    <xf numFmtId="0" fontId="0" fillId="0" borderId="4" xfId="0" applyFill="1" applyBorder="1" applyAlignment="1" applyProtection="1">
      <alignment horizontal="center"/>
    </xf>
    <xf numFmtId="0" fontId="0" fillId="0" borderId="0" xfId="0" applyFill="1" applyBorder="1" applyAlignment="1" applyProtection="1">
      <alignment horizontal="center"/>
    </xf>
    <xf numFmtId="0" fontId="0" fillId="0" borderId="12" xfId="0" applyFill="1" applyBorder="1" applyProtection="1"/>
    <xf numFmtId="0" fontId="9" fillId="0" borderId="0" xfId="0" applyFont="1" applyFill="1" applyBorder="1" applyProtection="1"/>
    <xf numFmtId="0" fontId="2" fillId="0" borderId="4" xfId="0" applyFont="1" applyFill="1" applyBorder="1" applyAlignment="1" applyProtection="1">
      <alignment horizontal="center"/>
    </xf>
    <xf numFmtId="0" fontId="2" fillId="0" borderId="0" xfId="0" applyFont="1" applyFill="1" applyBorder="1" applyAlignment="1" applyProtection="1">
      <alignment horizontal="center"/>
    </xf>
    <xf numFmtId="0" fontId="0" fillId="0" borderId="0" xfId="0" applyBorder="1" applyAlignment="1" applyProtection="1">
      <alignment horizontal="center"/>
    </xf>
    <xf numFmtId="2" fontId="7" fillId="0" borderId="5" xfId="0" applyNumberFormat="1" applyFont="1" applyFill="1" applyBorder="1" applyProtection="1"/>
    <xf numFmtId="2" fontId="7" fillId="2" borderId="5" xfId="0" applyNumberFormat="1" applyFont="1" applyFill="1" applyBorder="1" applyProtection="1"/>
    <xf numFmtId="1" fontId="7" fillId="0" borderId="0" xfId="0" applyNumberFormat="1" applyFont="1" applyFill="1" applyBorder="1" applyProtection="1"/>
    <xf numFmtId="0" fontId="0" fillId="0" borderId="13" xfId="0" applyFill="1" applyBorder="1" applyProtection="1"/>
    <xf numFmtId="1" fontId="0" fillId="0" borderId="4" xfId="0" applyNumberFormat="1" applyFill="1" applyBorder="1" applyAlignment="1" applyProtection="1">
      <alignment horizontal="center"/>
    </xf>
    <xf numFmtId="166" fontId="0" fillId="0" borderId="0" xfId="0" applyNumberFormat="1" applyFill="1" applyBorder="1" applyAlignment="1" applyProtection="1">
      <alignment horizontal="center"/>
    </xf>
    <xf numFmtId="1" fontId="0" fillId="0" borderId="0" xfId="0" applyNumberFormat="1" applyFill="1" applyBorder="1" applyAlignment="1" applyProtection="1">
      <alignment horizontal="center"/>
    </xf>
    <xf numFmtId="167" fontId="0" fillId="0" borderId="0" xfId="0" applyNumberFormat="1" applyFill="1" applyBorder="1" applyAlignment="1" applyProtection="1">
      <alignment horizontal="right"/>
    </xf>
    <xf numFmtId="167" fontId="0" fillId="0" borderId="0" xfId="0" applyNumberFormat="1" applyFill="1" applyBorder="1" applyProtection="1"/>
    <xf numFmtId="0" fontId="7" fillId="0" borderId="5" xfId="0" applyFont="1" applyBorder="1" applyProtection="1"/>
    <xf numFmtId="1" fontId="7" fillId="0" borderId="5" xfId="0" applyNumberFormat="1" applyFont="1" applyFill="1" applyBorder="1" applyProtection="1"/>
    <xf numFmtId="1" fontId="7" fillId="2" borderId="5" xfId="0" applyNumberFormat="1" applyFont="1" applyFill="1" applyBorder="1" applyProtection="1"/>
    <xf numFmtId="1" fontId="7" fillId="0" borderId="13" xfId="0" applyNumberFormat="1" applyFont="1" applyFill="1" applyBorder="1" applyProtection="1"/>
    <xf numFmtId="0" fontId="0" fillId="0" borderId="7" xfId="0" applyBorder="1" applyProtection="1"/>
    <xf numFmtId="1" fontId="0" fillId="0" borderId="8" xfId="0" applyNumberFormat="1" applyBorder="1" applyProtection="1"/>
    <xf numFmtId="1" fontId="0" fillId="0" borderId="15" xfId="0" applyNumberFormat="1" applyFill="1" applyBorder="1" applyProtection="1"/>
    <xf numFmtId="164" fontId="0" fillId="0" borderId="0" xfId="0" applyNumberFormat="1" applyFill="1" applyBorder="1" applyProtection="1"/>
    <xf numFmtId="0" fontId="0" fillId="0" borderId="6" xfId="0" applyFill="1" applyBorder="1" applyAlignment="1" applyProtection="1">
      <alignment horizontal="center"/>
    </xf>
    <xf numFmtId="0" fontId="0" fillId="0" borderId="5" xfId="0" applyFill="1" applyBorder="1" applyAlignment="1" applyProtection="1">
      <alignment horizontal="center"/>
    </xf>
    <xf numFmtId="167" fontId="0" fillId="0" borderId="5" xfId="0" applyNumberFormat="1" applyFill="1" applyBorder="1" applyAlignment="1" applyProtection="1">
      <alignment horizontal="right"/>
    </xf>
    <xf numFmtId="167" fontId="0" fillId="0" borderId="5" xfId="0" applyNumberFormat="1" applyFill="1" applyBorder="1" applyProtection="1"/>
    <xf numFmtId="2" fontId="0" fillId="0" borderId="0" xfId="0" applyNumberFormat="1" applyBorder="1" applyProtection="1"/>
    <xf numFmtId="2" fontId="0" fillId="0" borderId="12" xfId="0" applyNumberFormat="1" applyFill="1" applyBorder="1" applyProtection="1"/>
    <xf numFmtId="2" fontId="7" fillId="0" borderId="5" xfId="0" applyNumberFormat="1" applyFont="1" applyBorder="1" applyProtection="1"/>
    <xf numFmtId="2" fontId="7" fillId="0" borderId="13" xfId="0" applyNumberFormat="1" applyFont="1" applyFill="1" applyBorder="1" applyProtection="1"/>
    <xf numFmtId="2" fontId="0" fillId="0" borderId="8" xfId="0" applyNumberFormat="1" applyBorder="1" applyProtection="1"/>
    <xf numFmtId="2" fontId="0" fillId="0" borderId="15" xfId="0" applyNumberFormat="1" applyBorder="1" applyProtection="1"/>
    <xf numFmtId="0" fontId="0" fillId="0" borderId="7" xfId="0" applyFill="1" applyBorder="1" applyAlignment="1" applyProtection="1">
      <alignment horizontal="center"/>
    </xf>
    <xf numFmtId="0" fontId="0" fillId="0" borderId="8" xfId="0" applyFill="1" applyBorder="1" applyAlignment="1" applyProtection="1">
      <alignment horizontal="center"/>
    </xf>
    <xf numFmtId="167" fontId="0" fillId="0" borderId="8" xfId="0" applyNumberFormat="1" applyFill="1" applyBorder="1" applyAlignment="1" applyProtection="1">
      <alignment horizontal="right"/>
    </xf>
    <xf numFmtId="167" fontId="0" fillId="0" borderId="8" xfId="0" applyNumberFormat="1" applyFill="1" applyBorder="1" applyProtection="1"/>
    <xf numFmtId="0" fontId="0" fillId="0" borderId="15" xfId="0" applyFill="1" applyBorder="1" applyProtection="1"/>
    <xf numFmtId="2" fontId="14" fillId="3" borderId="24" xfId="0" applyNumberFormat="1" applyFont="1" applyFill="1" applyBorder="1" applyAlignment="1" applyProtection="1">
      <protection locked="0"/>
    </xf>
    <xf numFmtId="0" fontId="0" fillId="3" borderId="35" xfId="0" applyFill="1" applyBorder="1" applyProtection="1">
      <protection locked="0"/>
    </xf>
    <xf numFmtId="0" fontId="3" fillId="0" borderId="1"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17"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0" fillId="0" borderId="0" xfId="0" applyFill="1" applyBorder="1" applyAlignment="1" applyProtection="1">
      <alignment horizontal="center"/>
    </xf>
    <xf numFmtId="0" fontId="0" fillId="0" borderId="16" xfId="0" applyFill="1" applyBorder="1" applyAlignment="1" applyProtection="1">
      <alignment horizontal="center"/>
    </xf>
    <xf numFmtId="166" fontId="0" fillId="0" borderId="0" xfId="0" applyNumberFormat="1" applyFill="1" applyBorder="1" applyProtection="1"/>
    <xf numFmtId="165" fontId="0" fillId="0" borderId="0" xfId="0" applyNumberFormat="1" applyFill="1" applyBorder="1" applyProtection="1"/>
    <xf numFmtId="0" fontId="0" fillId="0" borderId="18" xfId="0" applyFill="1" applyBorder="1" applyAlignment="1" applyProtection="1">
      <alignment horizontal="center"/>
    </xf>
    <xf numFmtId="0" fontId="2" fillId="0" borderId="19" xfId="0" applyFont="1" applyFill="1" applyBorder="1" applyAlignment="1" applyProtection="1">
      <alignment horizontal="center"/>
    </xf>
    <xf numFmtId="0" fontId="2" fillId="0" borderId="20" xfId="0" applyFont="1" applyFill="1" applyBorder="1" applyAlignment="1" applyProtection="1">
      <alignment horizontal="center"/>
    </xf>
    <xf numFmtId="0" fontId="0" fillId="0" borderId="16" xfId="0" applyBorder="1" applyAlignment="1" applyProtection="1">
      <alignment horizontal="center"/>
    </xf>
    <xf numFmtId="166" fontId="0" fillId="0" borderId="16" xfId="0" applyNumberFormat="1" applyFill="1" applyBorder="1" applyAlignment="1" applyProtection="1">
      <alignment horizontal="center"/>
    </xf>
    <xf numFmtId="2" fontId="0" fillId="0" borderId="4" xfId="0" applyNumberFormat="1" applyFill="1" applyBorder="1" applyAlignment="1" applyProtection="1">
      <alignment horizontal="center"/>
    </xf>
    <xf numFmtId="0" fontId="0" fillId="0" borderId="15" xfId="0" applyBorder="1" applyProtection="1"/>
    <xf numFmtId="0" fontId="0" fillId="0" borderId="21" xfId="0" applyFill="1" applyBorder="1" applyAlignment="1" applyProtection="1">
      <alignment horizontal="center"/>
    </xf>
    <xf numFmtId="0" fontId="0" fillId="0" borderId="22" xfId="0" applyFill="1" applyBorder="1" applyAlignment="1" applyProtection="1">
      <alignment horizontal="center"/>
    </xf>
    <xf numFmtId="0" fontId="3" fillId="0" borderId="1"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3" fillId="0" borderId="17" xfId="0" applyFont="1" applyBorder="1" applyAlignment="1" applyProtection="1">
      <alignment horizontal="left" vertical="top" wrapText="1"/>
    </xf>
    <xf numFmtId="0" fontId="11" fillId="0" borderId="0" xfId="0" applyFont="1" applyBorder="1" applyAlignment="1" applyProtection="1">
      <alignment wrapText="1"/>
    </xf>
    <xf numFmtId="0" fontId="3" fillId="0" borderId="4"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12" xfId="0" applyFont="1" applyBorder="1" applyAlignment="1" applyProtection="1">
      <alignment horizontal="left" vertical="top" wrapText="1"/>
    </xf>
    <xf numFmtId="0" fontId="11" fillId="0" borderId="0" xfId="0" applyFont="1" applyBorder="1" applyAlignment="1" applyProtection="1">
      <alignment horizontal="left" wrapText="1"/>
    </xf>
    <xf numFmtId="0" fontId="2" fillId="0" borderId="4" xfId="0" applyFont="1" applyBorder="1" applyProtection="1"/>
    <xf numFmtId="0" fontId="5" fillId="0" borderId="0" xfId="0" applyFont="1" applyFill="1" applyBorder="1" applyAlignment="1" applyProtection="1">
      <alignment horizontal="left"/>
    </xf>
    <xf numFmtId="0" fontId="0" fillId="0" borderId="2" xfId="0" applyFill="1" applyBorder="1" applyAlignment="1" applyProtection="1">
      <alignment horizontal="center"/>
    </xf>
    <xf numFmtId="0" fontId="0" fillId="0" borderId="17" xfId="0" applyFill="1" applyBorder="1" applyAlignment="1" applyProtection="1">
      <alignment horizontal="center"/>
    </xf>
    <xf numFmtId="0" fontId="0" fillId="0" borderId="1" xfId="0" applyFill="1" applyBorder="1" applyProtection="1"/>
    <xf numFmtId="0" fontId="2" fillId="0" borderId="4" xfId="0" applyFont="1" applyFill="1" applyBorder="1" applyProtection="1"/>
    <xf numFmtId="0" fontId="0" fillId="0" borderId="4" xfId="0" applyFill="1" applyBorder="1" applyProtection="1"/>
    <xf numFmtId="0" fontId="0" fillId="0" borderId="12" xfId="0" applyFill="1" applyBorder="1" applyAlignment="1" applyProtection="1">
      <alignment horizontal="center"/>
    </xf>
    <xf numFmtId="0" fontId="0" fillId="0" borderId="0" xfId="0" applyFill="1" applyBorder="1" applyAlignment="1" applyProtection="1">
      <alignment horizontal="left"/>
    </xf>
    <xf numFmtId="2" fontId="0" fillId="0" borderId="5" xfId="0" applyNumberFormat="1" applyFill="1" applyBorder="1" applyProtection="1"/>
    <xf numFmtId="2" fontId="0" fillId="0" borderId="13" xfId="0" applyNumberFormat="1" applyFill="1" applyBorder="1" applyProtection="1"/>
    <xf numFmtId="0" fontId="0" fillId="0" borderId="14" xfId="0" applyFill="1" applyBorder="1" applyAlignment="1" applyProtection="1">
      <alignment horizontal="center"/>
    </xf>
    <xf numFmtId="0" fontId="0" fillId="0" borderId="30" xfId="0" applyBorder="1" applyProtection="1"/>
    <xf numFmtId="167" fontId="0" fillId="0" borderId="12" xfId="0" applyNumberFormat="1" applyFill="1" applyBorder="1" applyProtection="1"/>
    <xf numFmtId="0" fontId="0" fillId="0" borderId="4" xfId="0" applyFill="1" applyBorder="1" applyAlignment="1" applyProtection="1">
      <alignment horizontal="right"/>
    </xf>
    <xf numFmtId="1" fontId="0" fillId="0" borderId="0" xfId="0" applyNumberFormat="1" applyFill="1" applyBorder="1" applyProtection="1"/>
    <xf numFmtId="1" fontId="0" fillId="0" borderId="12" xfId="0" applyNumberFormat="1" applyFill="1" applyBorder="1" applyProtection="1"/>
    <xf numFmtId="167" fontId="0" fillId="0" borderId="13" xfId="0" applyNumberFormat="1" applyFill="1" applyBorder="1" applyProtection="1"/>
    <xf numFmtId="0" fontId="10" fillId="0" borderId="0" xfId="0" applyFont="1" applyFill="1" applyBorder="1" applyAlignment="1" applyProtection="1">
      <alignment horizontal="center"/>
    </xf>
    <xf numFmtId="0" fontId="10" fillId="0" borderId="12" xfId="0" applyFont="1" applyFill="1" applyBorder="1" applyAlignment="1" applyProtection="1">
      <alignment horizontal="center"/>
    </xf>
    <xf numFmtId="2" fontId="0" fillId="0" borderId="0" xfId="0" applyNumberFormat="1" applyFill="1" applyBorder="1" applyProtection="1"/>
    <xf numFmtId="0" fontId="0" fillId="0" borderId="7" xfId="0" applyFill="1" applyBorder="1" applyAlignment="1" applyProtection="1">
      <alignment horizontal="right"/>
    </xf>
    <xf numFmtId="2" fontId="0" fillId="0" borderId="8" xfId="0" applyNumberFormat="1" applyFill="1" applyBorder="1" applyProtection="1"/>
    <xf numFmtId="2" fontId="0" fillId="0" borderId="15" xfId="0" applyNumberFormat="1" applyFill="1" applyBorder="1" applyProtection="1"/>
    <xf numFmtId="0" fontId="0" fillId="0" borderId="1" xfId="0" applyFill="1" applyBorder="1" applyAlignment="1" applyProtection="1">
      <alignment horizontal="right"/>
    </xf>
    <xf numFmtId="2" fontId="0" fillId="0" borderId="2" xfId="0" applyNumberFormat="1" applyFill="1" applyBorder="1" applyProtection="1"/>
    <xf numFmtId="2" fontId="0" fillId="0" borderId="17" xfId="0" applyNumberFormat="1" applyFill="1" applyBorder="1" applyProtection="1"/>
    <xf numFmtId="167" fontId="0" fillId="0" borderId="15" xfId="0" applyNumberFormat="1" applyFill="1" applyBorder="1" applyProtection="1"/>
    <xf numFmtId="0" fontId="5" fillId="0" borderId="1" xfId="0" applyFont="1" applyFill="1" applyBorder="1" applyAlignment="1" applyProtection="1">
      <alignment horizontal="left"/>
    </xf>
    <xf numFmtId="0" fontId="0" fillId="0" borderId="17" xfId="0" applyFill="1" applyBorder="1" applyAlignment="1" applyProtection="1">
      <alignment horizontal="center"/>
    </xf>
    <xf numFmtId="0" fontId="0" fillId="0" borderId="0" xfId="0" applyFill="1" applyBorder="1" applyAlignment="1" applyProtection="1">
      <alignment horizontal="right"/>
    </xf>
    <xf numFmtId="1" fontId="0" fillId="0" borderId="0" xfId="0" applyNumberFormat="1" applyFill="1" applyBorder="1" applyAlignment="1" applyProtection="1">
      <alignment horizontal="right"/>
    </xf>
    <xf numFmtId="1" fontId="0" fillId="0" borderId="12" xfId="0" applyNumberFormat="1" applyFill="1" applyBorder="1" applyAlignment="1" applyProtection="1">
      <alignment horizontal="right"/>
    </xf>
    <xf numFmtId="166" fontId="13" fillId="3" borderId="23" xfId="0" applyNumberFormat="1" applyFont="1" applyFill="1" applyBorder="1" applyAlignment="1" applyProtection="1">
      <protection locked="0"/>
    </xf>
    <xf numFmtId="0" fontId="0" fillId="3" borderId="25" xfId="0" applyFill="1" applyBorder="1" applyProtection="1">
      <protection locked="0"/>
    </xf>
    <xf numFmtId="166" fontId="13" fillId="3" borderId="32" xfId="0" applyNumberFormat="1" applyFont="1" applyFill="1" applyBorder="1" applyAlignment="1" applyProtection="1">
      <protection locked="0"/>
    </xf>
    <xf numFmtId="0" fontId="0" fillId="0" borderId="35" xfId="0" quotePrefix="1" applyFill="1" applyBorder="1" applyAlignment="1" applyProtection="1">
      <alignment horizontal="right"/>
      <protection locked="0"/>
    </xf>
    <xf numFmtId="0" fontId="11" fillId="0" borderId="0" xfId="0" applyFont="1" applyAlignment="1" applyProtection="1">
      <alignment horizontal="left" wrapText="1"/>
    </xf>
    <xf numFmtId="0" fontId="11" fillId="0" borderId="0" xfId="0" applyFont="1" applyAlignment="1" applyProtection="1">
      <alignment wrapText="1"/>
    </xf>
    <xf numFmtId="0" fontId="11" fillId="0" borderId="0" xfId="0" applyFont="1" applyAlignment="1" applyProtection="1">
      <alignment horizontal="left" wrapText="1"/>
    </xf>
    <xf numFmtId="0" fontId="2" fillId="0" borderId="1" xfId="0" applyFont="1" applyBorder="1" applyProtection="1"/>
    <xf numFmtId="0" fontId="0" fillId="0" borderId="17" xfId="0" applyBorder="1" applyProtection="1"/>
    <xf numFmtId="49" fontId="0" fillId="0" borderId="0" xfId="0" applyNumberFormat="1" applyAlignment="1" applyProtection="1">
      <alignment wrapText="1"/>
    </xf>
    <xf numFmtId="49" fontId="0" fillId="0" borderId="0" xfId="0" applyNumberFormat="1" applyAlignment="1" applyProtection="1"/>
    <xf numFmtId="166" fontId="0" fillId="0" borderId="10" xfId="0" applyNumberFormat="1" applyBorder="1" applyProtection="1"/>
    <xf numFmtId="0" fontId="0" fillId="0" borderId="9" xfId="0" applyBorder="1" applyProtection="1"/>
    <xf numFmtId="0" fontId="0" fillId="0" borderId="34" xfId="0" applyFill="1" applyBorder="1" applyAlignment="1" applyProtection="1"/>
    <xf numFmtId="166" fontId="0" fillId="0" borderId="34" xfId="0" applyNumberFormat="1" applyFill="1" applyBorder="1" applyProtection="1"/>
    <xf numFmtId="0" fontId="0" fillId="0" borderId="32" xfId="0" applyFill="1" applyBorder="1" applyProtection="1"/>
    <xf numFmtId="49" fontId="0" fillId="0" borderId="7" xfId="0" applyNumberFormat="1" applyBorder="1" applyProtection="1"/>
    <xf numFmtId="0" fontId="0" fillId="0" borderId="0" xfId="0" applyAlignment="1" applyProtection="1">
      <alignment horizontal="right"/>
    </xf>
    <xf numFmtId="0" fontId="0" fillId="0" borderId="3" xfId="0" applyFill="1" applyBorder="1" applyAlignment="1" applyProtection="1">
      <alignment horizontal="center"/>
    </xf>
    <xf numFmtId="0" fontId="0" fillId="0" borderId="11" xfId="0" applyFill="1" applyBorder="1" applyAlignment="1" applyProtection="1">
      <alignment horizontal="center"/>
    </xf>
    <xf numFmtId="0" fontId="2" fillId="0" borderId="1" xfId="0" applyFont="1" applyBorder="1" applyAlignment="1" applyProtection="1">
      <alignment horizontal="right"/>
    </xf>
    <xf numFmtId="0" fontId="0" fillId="0" borderId="4" xfId="0" applyBorder="1" applyAlignment="1" applyProtection="1">
      <alignment horizontal="right"/>
    </xf>
    <xf numFmtId="0" fontId="0" fillId="0" borderId="0" xfId="0" applyBorder="1" applyAlignment="1" applyProtection="1">
      <alignment horizontal="right"/>
    </xf>
    <xf numFmtId="0" fontId="0" fillId="0" borderId="12" xfId="0" applyBorder="1" applyAlignment="1" applyProtection="1">
      <alignment horizontal="right"/>
    </xf>
    <xf numFmtId="1" fontId="0" fillId="0" borderId="5" xfId="0" applyNumberFormat="1" applyFill="1" applyBorder="1" applyProtection="1"/>
    <xf numFmtId="1" fontId="0" fillId="0" borderId="13" xfId="0" applyNumberFormat="1" applyFill="1" applyBorder="1" applyProtection="1"/>
    <xf numFmtId="0" fontId="0" fillId="0" borderId="7" xfId="0" applyBorder="1" applyAlignment="1" applyProtection="1">
      <alignment horizontal="right"/>
    </xf>
    <xf numFmtId="2" fontId="0" fillId="0" borderId="8" xfId="0" applyNumberFormat="1" applyBorder="1" applyAlignment="1" applyProtection="1">
      <alignment horizontal="right"/>
    </xf>
    <xf numFmtId="2" fontId="0" fillId="0" borderId="15" xfId="0" applyNumberFormat="1" applyBorder="1" applyAlignment="1" applyProtection="1">
      <alignment horizontal="right"/>
    </xf>
    <xf numFmtId="0" fontId="0" fillId="0" borderId="14" xfId="0" applyBorder="1" applyAlignment="1" applyProtection="1">
      <alignment horizontal="center"/>
    </xf>
    <xf numFmtId="0" fontId="0" fillId="0" borderId="30" xfId="0" applyBorder="1" applyAlignment="1" applyProtection="1">
      <alignment horizontal="center"/>
    </xf>
    <xf numFmtId="167" fontId="0" fillId="0" borderId="0" xfId="1" applyNumberFormat="1" applyFont="1" applyFill="1" applyBorder="1" applyProtection="1"/>
    <xf numFmtId="167" fontId="0" fillId="0" borderId="12" xfId="1" applyNumberFormat="1" applyFont="1" applyFill="1" applyBorder="1" applyProtection="1"/>
    <xf numFmtId="167" fontId="0" fillId="0" borderId="5" xfId="1" applyNumberFormat="1" applyFont="1" applyFill="1" applyBorder="1" applyProtection="1"/>
    <xf numFmtId="167" fontId="0" fillId="0" borderId="13" xfId="1" applyNumberFormat="1" applyFont="1" applyFill="1" applyBorder="1" applyProtection="1"/>
    <xf numFmtId="167" fontId="0" fillId="0" borderId="8" xfId="1" applyNumberFormat="1" applyFont="1" applyFill="1" applyBorder="1" applyProtection="1"/>
    <xf numFmtId="167" fontId="0" fillId="0" borderId="15" xfId="1" applyNumberFormat="1" applyFont="1" applyFill="1" applyBorder="1" applyProtection="1"/>
    <xf numFmtId="0" fontId="0" fillId="0" borderId="0" xfId="0" applyAlignment="1" applyProtection="1">
      <alignment horizontal="center"/>
    </xf>
    <xf numFmtId="1" fontId="0" fillId="0" borderId="0" xfId="0" applyNumberFormat="1" applyProtection="1"/>
    <xf numFmtId="167" fontId="0" fillId="0" borderId="9" xfId="0" applyNumberFormat="1" applyFill="1" applyBorder="1" applyProtection="1"/>
    <xf numFmtId="167" fontId="0" fillId="0" borderId="0" xfId="0" applyNumberFormat="1" applyBorder="1" applyProtection="1"/>
    <xf numFmtId="2" fontId="0" fillId="0" borderId="0" xfId="0" applyNumberFormat="1" applyBorder="1" applyAlignment="1" applyProtection="1">
      <alignment horizontal="right"/>
    </xf>
    <xf numFmtId="167" fontId="0" fillId="0" borderId="9" xfId="1" applyNumberFormat="1" applyFont="1" applyFill="1" applyBorder="1" applyProtection="1"/>
    <xf numFmtId="167" fontId="0" fillId="0" borderId="25" xfId="0" applyNumberFormat="1" applyFill="1" applyBorder="1" applyProtection="1"/>
    <xf numFmtId="166" fontId="13" fillId="3" borderId="14" xfId="0" applyNumberFormat="1" applyFont="1" applyFill="1" applyBorder="1" applyAlignment="1" applyProtection="1">
      <protection locked="0"/>
    </xf>
    <xf numFmtId="0" fontId="5" fillId="3" borderId="0" xfId="0" applyFont="1" applyFill="1" applyProtection="1">
      <protection locked="0"/>
    </xf>
    <xf numFmtId="0" fontId="0" fillId="3" borderId="0" xfId="0" applyFill="1" applyProtection="1">
      <protection locked="0"/>
    </xf>
    <xf numFmtId="0" fontId="5" fillId="4" borderId="0" xfId="0" applyFont="1" applyFill="1" applyProtection="1">
      <protection locked="0"/>
    </xf>
    <xf numFmtId="0" fontId="0" fillId="4" borderId="0" xfId="0" applyFill="1" applyProtection="1">
      <protection locked="0"/>
    </xf>
    <xf numFmtId="0" fontId="5" fillId="5" borderId="0" xfId="0" applyFont="1" applyFill="1" applyProtection="1">
      <protection locked="0"/>
    </xf>
    <xf numFmtId="0" fontId="0" fillId="5" borderId="0" xfId="0" applyFill="1" applyProtection="1">
      <protection locked="0"/>
    </xf>
    <xf numFmtId="0" fontId="5" fillId="0" borderId="0" xfId="0" applyFont="1" applyProtection="1">
      <protection locked="0"/>
    </xf>
  </cellXfs>
  <cellStyles count="3">
    <cellStyle name="Comma" xfId="2" builtinId="3"/>
    <cellStyle name="Currency" xfId="1" builtinId="4"/>
    <cellStyle name="Normal" xfId="0" builtinId="0"/>
  </cellStyles>
  <dxfs count="92">
    <dxf>
      <font>
        <b/>
        <i/>
        <color rgb="FFFF0000"/>
      </font>
      <fill>
        <patternFill patternType="none">
          <bgColor auto="1"/>
        </patternFill>
      </fill>
    </dxf>
    <dxf>
      <font>
        <b/>
        <i/>
        <color theme="6" tint="-0.24994659260841701"/>
      </font>
      <fill>
        <patternFill patternType="none">
          <bgColor auto="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abSelected="1" workbookViewId="0">
      <selection activeCell="A6" sqref="A6"/>
    </sheetView>
  </sheetViews>
  <sheetFormatPr defaultRowHeight="15" x14ac:dyDescent="0.25"/>
  <cols>
    <col min="1" max="16384" width="9.140625" style="156"/>
  </cols>
  <sheetData>
    <row r="1" spans="1:8" ht="21" customHeight="1" x14ac:dyDescent="0.3">
      <c r="A1" s="375" t="s">
        <v>134</v>
      </c>
      <c r="B1" s="376"/>
      <c r="C1" s="376"/>
      <c r="D1" s="376"/>
      <c r="E1" s="376"/>
      <c r="F1" s="376"/>
      <c r="G1" s="376"/>
      <c r="H1" s="376"/>
    </row>
    <row r="2" spans="1:8" ht="23.25" customHeight="1" x14ac:dyDescent="0.3">
      <c r="A2" s="377" t="s">
        <v>135</v>
      </c>
      <c r="B2" s="378"/>
      <c r="C2" s="378"/>
      <c r="D2" s="378"/>
      <c r="E2" s="378"/>
      <c r="F2" s="378"/>
      <c r="G2" s="378"/>
      <c r="H2" s="377"/>
    </row>
    <row r="3" spans="1:8" ht="21" customHeight="1" x14ac:dyDescent="0.3">
      <c r="A3" s="379" t="s">
        <v>136</v>
      </c>
      <c r="B3" s="380"/>
      <c r="C3" s="380"/>
      <c r="D3" s="380"/>
      <c r="E3" s="380"/>
      <c r="F3" s="380"/>
      <c r="G3" s="380"/>
      <c r="H3" s="380"/>
    </row>
    <row r="5" spans="1:8" ht="18.75" x14ac:dyDescent="0.3">
      <c r="A5" s="381" t="s">
        <v>148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59"/>
  <sheetViews>
    <sheetView topLeftCell="E1" zoomScale="85" zoomScaleNormal="85" workbookViewId="0">
      <selection activeCell="R9" sqref="R9"/>
    </sheetView>
  </sheetViews>
  <sheetFormatPr defaultRowHeight="15" x14ac:dyDescent="0.25"/>
  <cols>
    <col min="3" max="12" width="13.140625" customWidth="1"/>
    <col min="13" max="13" width="5.42578125" customWidth="1"/>
    <col min="14" max="14" width="5" customWidth="1"/>
    <col min="15" max="15" width="4.28515625" customWidth="1"/>
    <col min="16" max="16" width="13.7109375" style="9" customWidth="1"/>
    <col min="17" max="17" width="15.5703125" style="9" customWidth="1"/>
    <col min="22" max="22" width="3.7109375" customWidth="1"/>
    <col min="27" max="27" width="3.5703125" customWidth="1"/>
    <col min="32" max="32" width="2.85546875" customWidth="1"/>
    <col min="37" max="37" width="3.42578125" customWidth="1"/>
  </cols>
  <sheetData>
    <row r="1" spans="2:41" x14ac:dyDescent="0.25">
      <c r="P1" s="48"/>
      <c r="Q1" s="48"/>
    </row>
    <row r="2" spans="2:41" ht="15" customHeight="1" x14ac:dyDescent="0.25">
      <c r="B2" s="143" t="s">
        <v>46</v>
      </c>
      <c r="C2" s="143"/>
      <c r="D2" s="143"/>
      <c r="E2" s="143"/>
      <c r="F2" s="143"/>
      <c r="G2" s="143"/>
      <c r="H2" s="143"/>
      <c r="I2" s="143"/>
      <c r="J2" s="143"/>
      <c r="K2" s="143"/>
      <c r="L2" s="143"/>
      <c r="P2" s="107"/>
    </row>
    <row r="3" spans="2:41" ht="15" customHeight="1" x14ac:dyDescent="0.25">
      <c r="B3" s="143"/>
      <c r="C3" s="143"/>
      <c r="D3" s="143"/>
      <c r="E3" s="143"/>
      <c r="F3" s="143"/>
      <c r="G3" s="143"/>
      <c r="H3" s="143"/>
      <c r="I3" s="143"/>
      <c r="J3" s="143"/>
      <c r="K3" s="143"/>
      <c r="L3" s="143"/>
    </row>
    <row r="4" spans="2:41" x14ac:dyDescent="0.25">
      <c r="B4" s="56" t="s">
        <v>47</v>
      </c>
      <c r="C4" s="26"/>
      <c r="D4" s="26"/>
      <c r="E4" s="26"/>
      <c r="F4" s="26"/>
      <c r="G4" s="26"/>
      <c r="H4" s="26"/>
      <c r="I4" s="26"/>
      <c r="J4" s="26"/>
      <c r="K4" s="26"/>
      <c r="L4" s="26"/>
    </row>
    <row r="5" spans="2:41" ht="15" customHeight="1" x14ac:dyDescent="0.25">
      <c r="B5" s="144" t="s">
        <v>50</v>
      </c>
      <c r="C5" s="144"/>
      <c r="D5" s="144"/>
      <c r="E5" s="144"/>
      <c r="F5" s="144"/>
      <c r="G5" s="144"/>
      <c r="H5" s="144"/>
      <c r="I5" s="144"/>
      <c r="J5" s="144"/>
      <c r="K5" s="144"/>
      <c r="L5" s="144"/>
    </row>
    <row r="6" spans="2:41" x14ac:dyDescent="0.25">
      <c r="B6" s="144"/>
      <c r="C6" s="144"/>
      <c r="D6" s="144"/>
      <c r="E6" s="144"/>
      <c r="F6" s="144"/>
      <c r="G6" s="144"/>
      <c r="H6" s="144"/>
      <c r="I6" s="144"/>
      <c r="J6" s="144"/>
      <c r="K6" s="144"/>
      <c r="L6" s="144"/>
    </row>
    <row r="7" spans="2:41" ht="15.75" thickBot="1" x14ac:dyDescent="0.3">
      <c r="B7" s="144"/>
      <c r="C7" s="144"/>
      <c r="D7" s="144"/>
      <c r="E7" s="144"/>
      <c r="F7" s="144"/>
      <c r="G7" s="144"/>
      <c r="H7" s="144"/>
      <c r="I7" s="144"/>
      <c r="J7" s="144"/>
      <c r="K7" s="144"/>
      <c r="L7" s="144"/>
      <c r="W7" s="4"/>
      <c r="X7" s="4"/>
      <c r="Y7" s="4"/>
      <c r="Z7" s="4"/>
    </row>
    <row r="8" spans="2:41" ht="15" customHeight="1" x14ac:dyDescent="0.25">
      <c r="B8" s="144" t="s">
        <v>48</v>
      </c>
      <c r="C8" s="144"/>
      <c r="D8" s="144"/>
      <c r="E8" s="144"/>
      <c r="F8" s="144"/>
      <c r="G8" s="144"/>
      <c r="H8" s="144"/>
      <c r="I8" s="144"/>
      <c r="J8" s="144"/>
      <c r="K8" s="144"/>
      <c r="L8" s="144"/>
      <c r="P8" s="68"/>
      <c r="Q8" s="49"/>
      <c r="R8" s="72" t="s">
        <v>59</v>
      </c>
      <c r="S8" s="73"/>
      <c r="T8" s="103"/>
      <c r="U8" s="104" t="s">
        <v>55</v>
      </c>
      <c r="W8" s="4"/>
      <c r="X8" s="4"/>
      <c r="Y8" s="4"/>
      <c r="Z8" s="4"/>
    </row>
    <row r="9" spans="2:41" x14ac:dyDescent="0.25">
      <c r="B9" s="144"/>
      <c r="C9" s="144"/>
      <c r="D9" s="144"/>
      <c r="E9" s="144"/>
      <c r="F9" s="144"/>
      <c r="G9" s="144"/>
      <c r="H9" s="144"/>
      <c r="I9" s="144"/>
      <c r="J9" s="144"/>
      <c r="K9" s="144"/>
      <c r="L9" s="144"/>
      <c r="P9" s="69" t="s">
        <v>58</v>
      </c>
      <c r="Q9" s="70"/>
      <c r="R9" s="268">
        <v>0.08</v>
      </c>
      <c r="S9" s="71" t="s">
        <v>7</v>
      </c>
      <c r="T9" s="33"/>
      <c r="U9" s="181">
        <v>0.02</v>
      </c>
      <c r="W9" s="113"/>
      <c r="X9" s="4"/>
      <c r="Y9" s="4"/>
      <c r="Z9" s="4"/>
    </row>
    <row r="10" spans="2:41" ht="15" customHeight="1" x14ac:dyDescent="0.25">
      <c r="B10" s="144" t="s">
        <v>49</v>
      </c>
      <c r="C10" s="144"/>
      <c r="D10" s="144"/>
      <c r="E10" s="144"/>
      <c r="F10" s="144"/>
      <c r="G10" s="144"/>
      <c r="H10" s="144"/>
      <c r="I10" s="144"/>
      <c r="J10" s="144"/>
      <c r="K10" s="144"/>
      <c r="L10" s="144"/>
      <c r="P10" s="69" t="s">
        <v>53</v>
      </c>
      <c r="Q10" s="105"/>
      <c r="R10" s="374">
        <v>1.2</v>
      </c>
      <c r="S10" s="71" t="s">
        <v>52</v>
      </c>
      <c r="T10" s="75"/>
      <c r="U10" s="184">
        <v>0.2</v>
      </c>
      <c r="W10" s="4"/>
      <c r="X10" s="4"/>
      <c r="Y10" s="4"/>
      <c r="Z10" s="4"/>
    </row>
    <row r="11" spans="2:41" ht="15" customHeight="1" thickBot="1" x14ac:dyDescent="0.3">
      <c r="B11" s="144"/>
      <c r="C11" s="144"/>
      <c r="D11" s="144"/>
      <c r="E11" s="144"/>
      <c r="F11" s="144"/>
      <c r="G11" s="144"/>
      <c r="H11" s="144"/>
      <c r="I11" s="144"/>
      <c r="J11" s="144"/>
      <c r="K11" s="144"/>
      <c r="L11" s="144"/>
      <c r="P11" s="76" t="s">
        <v>30</v>
      </c>
      <c r="Q11" s="106"/>
      <c r="R11" s="332">
        <v>5</v>
      </c>
      <c r="S11" s="94" t="s">
        <v>32</v>
      </c>
      <c r="T11" s="95"/>
      <c r="U11" s="333"/>
      <c r="V11" s="4"/>
    </row>
    <row r="12" spans="2:41" ht="15" customHeight="1" x14ac:dyDescent="0.25">
      <c r="B12" s="144" t="s">
        <v>51</v>
      </c>
      <c r="C12" s="144"/>
      <c r="D12" s="144"/>
      <c r="E12" s="144"/>
      <c r="F12" s="144"/>
      <c r="G12" s="144"/>
      <c r="H12" s="144"/>
      <c r="I12" s="144"/>
      <c r="J12" s="144"/>
      <c r="K12" s="144"/>
      <c r="L12" s="144"/>
      <c r="P12" s="37"/>
      <c r="Q12" s="37"/>
      <c r="R12" s="4"/>
      <c r="S12" s="4"/>
      <c r="T12" s="4"/>
      <c r="U12" s="4"/>
      <c r="V12" s="4"/>
    </row>
    <row r="13" spans="2:41" ht="15" customHeight="1" x14ac:dyDescent="0.25">
      <c r="B13" s="144"/>
      <c r="C13" s="144"/>
      <c r="D13" s="144"/>
      <c r="E13" s="144"/>
      <c r="F13" s="144"/>
      <c r="G13" s="144"/>
      <c r="H13" s="144"/>
      <c r="I13" s="144"/>
      <c r="J13" s="144"/>
      <c r="K13" s="144"/>
      <c r="L13" s="144"/>
    </row>
    <row r="14" spans="2:41" ht="19.5" thickBot="1" x14ac:dyDescent="0.35">
      <c r="B14" s="2" t="s">
        <v>9</v>
      </c>
      <c r="C14" s="20"/>
      <c r="P14" s="2" t="s">
        <v>145</v>
      </c>
      <c r="Q14" s="3"/>
      <c r="R14" s="4"/>
      <c r="S14" s="4"/>
      <c r="T14" s="4"/>
      <c r="U14" s="4"/>
      <c r="V14" s="4"/>
      <c r="W14" s="4"/>
      <c r="X14" s="4"/>
      <c r="Y14" s="4"/>
      <c r="Z14" s="4"/>
      <c r="AA14" s="4"/>
      <c r="AB14" s="4"/>
      <c r="AC14" s="4"/>
      <c r="AD14" s="4"/>
      <c r="AE14" s="4"/>
      <c r="AF14" s="4"/>
      <c r="AG14" s="4"/>
      <c r="AH14" s="4"/>
      <c r="AI14" s="4"/>
      <c r="AJ14" s="4"/>
    </row>
    <row r="15" spans="2:41" ht="15" customHeight="1" x14ac:dyDescent="0.25">
      <c r="B15" s="80"/>
      <c r="C15" s="145" t="s">
        <v>26</v>
      </c>
      <c r="D15" s="145"/>
      <c r="E15" s="145" t="s">
        <v>17</v>
      </c>
      <c r="F15" s="145"/>
      <c r="G15" s="145" t="s">
        <v>19</v>
      </c>
      <c r="H15" s="145"/>
      <c r="I15" s="145" t="s">
        <v>20</v>
      </c>
      <c r="J15" s="145"/>
      <c r="K15" s="145" t="s">
        <v>21</v>
      </c>
      <c r="L15" s="146"/>
      <c r="P15" s="5"/>
      <c r="Q15" s="36"/>
      <c r="R15" s="139" t="s">
        <v>10</v>
      </c>
      <c r="S15" s="139"/>
      <c r="T15" s="139"/>
      <c r="U15" s="139"/>
      <c r="V15" s="6"/>
      <c r="W15" s="139" t="s">
        <v>11</v>
      </c>
      <c r="X15" s="139"/>
      <c r="Y15" s="139"/>
      <c r="Z15" s="139"/>
      <c r="AA15" s="6"/>
      <c r="AB15" s="139" t="s">
        <v>12</v>
      </c>
      <c r="AC15" s="139"/>
      <c r="AD15" s="139"/>
      <c r="AE15" s="139"/>
      <c r="AF15" s="6"/>
      <c r="AG15" s="139" t="s">
        <v>13</v>
      </c>
      <c r="AH15" s="139"/>
      <c r="AI15" s="139"/>
      <c r="AJ15" s="139"/>
      <c r="AK15" s="6"/>
      <c r="AL15" s="139" t="s">
        <v>39</v>
      </c>
      <c r="AM15" s="139"/>
      <c r="AN15" s="139"/>
      <c r="AO15" s="140"/>
    </row>
    <row r="16" spans="2:41" x14ac:dyDescent="0.25">
      <c r="B16" s="81" t="s">
        <v>16</v>
      </c>
      <c r="C16" s="88" t="s">
        <v>27</v>
      </c>
      <c r="D16" s="87" t="s">
        <v>57</v>
      </c>
      <c r="E16" s="88" t="s">
        <v>27</v>
      </c>
      <c r="F16" s="87" t="s">
        <v>57</v>
      </c>
      <c r="G16" s="88" t="s">
        <v>27</v>
      </c>
      <c r="H16" s="87" t="s">
        <v>57</v>
      </c>
      <c r="I16" s="88" t="s">
        <v>27</v>
      </c>
      <c r="J16" s="87" t="s">
        <v>57</v>
      </c>
      <c r="K16" s="88" t="s">
        <v>27</v>
      </c>
      <c r="L16" s="109" t="s">
        <v>57</v>
      </c>
      <c r="P16" s="7"/>
      <c r="Q16" s="37"/>
      <c r="R16" s="4"/>
      <c r="S16" s="4" t="s">
        <v>14</v>
      </c>
      <c r="T16" s="4"/>
      <c r="U16" s="4"/>
      <c r="V16" s="4"/>
      <c r="W16" s="4"/>
      <c r="X16" s="4" t="s">
        <v>14</v>
      </c>
      <c r="Y16" s="4"/>
      <c r="Z16" s="4"/>
      <c r="AA16" s="4"/>
      <c r="AB16" s="4"/>
      <c r="AC16" s="4" t="s">
        <v>14</v>
      </c>
      <c r="AD16" s="4"/>
      <c r="AE16" s="4"/>
      <c r="AF16" s="4"/>
      <c r="AG16" s="4"/>
      <c r="AH16" s="4" t="s">
        <v>14</v>
      </c>
      <c r="AI16" s="4"/>
      <c r="AJ16" s="4"/>
      <c r="AL16" s="4"/>
      <c r="AM16" s="4" t="s">
        <v>14</v>
      </c>
      <c r="AN16" s="4"/>
      <c r="AO16" s="17"/>
    </row>
    <row r="17" spans="2:41" x14ac:dyDescent="0.25">
      <c r="B17" s="55">
        <v>0</v>
      </c>
      <c r="C17" s="83">
        <f>6165+51.9*B17-0.017*B17^2</f>
        <v>6165</v>
      </c>
      <c r="D17" s="85"/>
      <c r="E17" s="83">
        <v>13097</v>
      </c>
      <c r="F17" s="85"/>
      <c r="G17" s="83">
        <v>12218</v>
      </c>
      <c r="H17" s="85"/>
      <c r="I17" s="83">
        <v>9963</v>
      </c>
      <c r="J17" s="85"/>
      <c r="K17" s="110">
        <v>11883</v>
      </c>
      <c r="L17" s="109"/>
      <c r="P17" s="7"/>
      <c r="Q17" s="37"/>
      <c r="R17" s="1">
        <v>50</v>
      </c>
      <c r="S17" s="1">
        <v>100</v>
      </c>
      <c r="T17" s="1">
        <v>150</v>
      </c>
      <c r="U17" s="1">
        <v>200</v>
      </c>
      <c r="V17" s="4"/>
      <c r="W17" s="1">
        <v>50</v>
      </c>
      <c r="X17" s="1">
        <v>100</v>
      </c>
      <c r="Y17" s="1">
        <v>150</v>
      </c>
      <c r="Z17" s="1">
        <v>200</v>
      </c>
      <c r="AA17" s="4"/>
      <c r="AB17" s="1">
        <v>50</v>
      </c>
      <c r="AC17" s="1">
        <v>100</v>
      </c>
      <c r="AD17" s="1">
        <v>150</v>
      </c>
      <c r="AE17" s="1">
        <v>200</v>
      </c>
      <c r="AF17" s="4"/>
      <c r="AG17" s="1">
        <v>50</v>
      </c>
      <c r="AH17" s="1">
        <v>100</v>
      </c>
      <c r="AI17" s="1">
        <v>150</v>
      </c>
      <c r="AJ17" s="1">
        <v>200</v>
      </c>
      <c r="AL17" s="1">
        <v>50</v>
      </c>
      <c r="AM17" s="1">
        <v>100</v>
      </c>
      <c r="AN17" s="1">
        <v>150</v>
      </c>
      <c r="AO17" s="18">
        <v>200</v>
      </c>
    </row>
    <row r="18" spans="2:41" x14ac:dyDescent="0.25">
      <c r="B18" s="55">
        <v>50</v>
      </c>
      <c r="C18" s="83">
        <f t="shared" ref="C18:C21" si="0">6165+51.9*B18-0.017*B18^2</f>
        <v>8717.5</v>
      </c>
      <c r="D18" s="85">
        <f>C18-C$17</f>
        <v>2552.5</v>
      </c>
      <c r="E18" s="83">
        <v>13529</v>
      </c>
      <c r="F18" s="85">
        <f>E18-E$17</f>
        <v>432</v>
      </c>
      <c r="G18" s="83">
        <v>13880.5</v>
      </c>
      <c r="H18" s="85">
        <f>G18-G$17</f>
        <v>1662.5</v>
      </c>
      <c r="I18" s="83">
        <v>11588</v>
      </c>
      <c r="J18" s="85">
        <f>I18-I$17</f>
        <v>1625</v>
      </c>
      <c r="K18" s="110">
        <v>11915</v>
      </c>
      <c r="L18" s="109">
        <f>K18-K$17</f>
        <v>32</v>
      </c>
      <c r="P18" s="89"/>
      <c r="Q18" s="39"/>
      <c r="R18" s="141" t="s">
        <v>6</v>
      </c>
      <c r="S18" s="141"/>
      <c r="T18" s="141"/>
      <c r="U18" s="141"/>
      <c r="V18" s="26"/>
      <c r="W18" s="141" t="s">
        <v>6</v>
      </c>
      <c r="X18" s="141"/>
      <c r="Y18" s="141"/>
      <c r="Z18" s="141"/>
      <c r="AA18" s="26"/>
      <c r="AB18" s="141" t="s">
        <v>6</v>
      </c>
      <c r="AC18" s="141"/>
      <c r="AD18" s="141"/>
      <c r="AE18" s="141"/>
      <c r="AF18" s="26"/>
      <c r="AG18" s="141" t="s">
        <v>6</v>
      </c>
      <c r="AH18" s="141"/>
      <c r="AI18" s="141"/>
      <c r="AJ18" s="141"/>
      <c r="AL18" s="141" t="s">
        <v>6</v>
      </c>
      <c r="AM18" s="141"/>
      <c r="AN18" s="141"/>
      <c r="AO18" s="142"/>
    </row>
    <row r="19" spans="2:41" x14ac:dyDescent="0.25">
      <c r="B19" s="55">
        <v>100</v>
      </c>
      <c r="C19" s="83">
        <f t="shared" si="0"/>
        <v>11185</v>
      </c>
      <c r="D19" s="85">
        <f>C19-C$17</f>
        <v>5020</v>
      </c>
      <c r="E19" s="83">
        <v>13851</v>
      </c>
      <c r="F19" s="85">
        <f>E19-E$17</f>
        <v>754</v>
      </c>
      <c r="G19" s="83">
        <v>14928</v>
      </c>
      <c r="H19" s="85">
        <f>G19-G$17</f>
        <v>2710</v>
      </c>
      <c r="I19" s="83">
        <v>12823</v>
      </c>
      <c r="J19" s="85">
        <f>I19-I$17</f>
        <v>2860</v>
      </c>
      <c r="K19" s="110">
        <v>11847</v>
      </c>
      <c r="L19" s="109">
        <f>K19-K$17</f>
        <v>-36</v>
      </c>
      <c r="P19" s="7" t="s">
        <v>4</v>
      </c>
      <c r="Q19" s="37" t="s">
        <v>15</v>
      </c>
      <c r="R19" s="10">
        <v>2552.5</v>
      </c>
      <c r="S19" s="10">
        <v>5020</v>
      </c>
      <c r="T19" s="10">
        <v>7402.5</v>
      </c>
      <c r="U19" s="10">
        <v>9700</v>
      </c>
      <c r="V19" s="11"/>
      <c r="W19" s="10">
        <v>432</v>
      </c>
      <c r="X19" s="10">
        <v>754</v>
      </c>
      <c r="Y19" s="10">
        <v>966</v>
      </c>
      <c r="Z19" s="10">
        <v>1068</v>
      </c>
      <c r="AA19" s="11"/>
      <c r="AB19" s="10">
        <v>1662.5</v>
      </c>
      <c r="AC19" s="10">
        <v>2710</v>
      </c>
      <c r="AD19" s="10">
        <v>3142.5</v>
      </c>
      <c r="AE19" s="10">
        <v>2960</v>
      </c>
      <c r="AF19" s="11"/>
      <c r="AG19" s="10">
        <v>1625</v>
      </c>
      <c r="AH19" s="10">
        <v>2860</v>
      </c>
      <c r="AI19" s="10">
        <v>3705</v>
      </c>
      <c r="AJ19" s="10">
        <v>4160</v>
      </c>
      <c r="AL19" s="10">
        <v>32</v>
      </c>
      <c r="AM19" s="10">
        <v>-36</v>
      </c>
      <c r="AN19" s="10">
        <v>-204</v>
      </c>
      <c r="AO19" s="60">
        <v>-472</v>
      </c>
    </row>
    <row r="20" spans="2:41" x14ac:dyDescent="0.25">
      <c r="B20" s="55">
        <v>150</v>
      </c>
      <c r="C20" s="83">
        <f t="shared" si="0"/>
        <v>13567.5</v>
      </c>
      <c r="D20" s="85">
        <f>C20-C$17</f>
        <v>7402.5</v>
      </c>
      <c r="E20" s="83">
        <v>14063</v>
      </c>
      <c r="F20" s="85">
        <f>E20-E$17</f>
        <v>966</v>
      </c>
      <c r="G20" s="83">
        <v>15360.5</v>
      </c>
      <c r="H20" s="85">
        <f>G20-G$17</f>
        <v>3142.5</v>
      </c>
      <c r="I20" s="83">
        <v>13668</v>
      </c>
      <c r="J20" s="85">
        <f>I20-I$17</f>
        <v>3705</v>
      </c>
      <c r="K20" s="110">
        <v>11679</v>
      </c>
      <c r="L20" s="109">
        <f>K20-K$17</f>
        <v>-204</v>
      </c>
      <c r="P20" s="7" t="s">
        <v>7</v>
      </c>
      <c r="Q20" s="39" t="s">
        <v>7</v>
      </c>
      <c r="R20" s="141" t="s">
        <v>132</v>
      </c>
      <c r="S20" s="141"/>
      <c r="T20" s="141"/>
      <c r="U20" s="141"/>
      <c r="V20" s="26"/>
      <c r="W20" s="141" t="s">
        <v>132</v>
      </c>
      <c r="X20" s="141"/>
      <c r="Y20" s="141"/>
      <c r="Z20" s="141"/>
      <c r="AA20" s="26"/>
      <c r="AB20" s="141" t="s">
        <v>132</v>
      </c>
      <c r="AC20" s="141"/>
      <c r="AD20" s="141"/>
      <c r="AE20" s="141"/>
      <c r="AF20" s="26"/>
      <c r="AG20" s="141" t="s">
        <v>132</v>
      </c>
      <c r="AH20" s="141"/>
      <c r="AI20" s="141"/>
      <c r="AJ20" s="141"/>
      <c r="AL20" s="141" t="s">
        <v>132</v>
      </c>
      <c r="AM20" s="141"/>
      <c r="AN20" s="141"/>
      <c r="AO20" s="142"/>
    </row>
    <row r="21" spans="2:41" ht="15.75" thickBot="1" x14ac:dyDescent="0.3">
      <c r="B21" s="82">
        <v>200</v>
      </c>
      <c r="C21" s="84">
        <f t="shared" si="0"/>
        <v>15865</v>
      </c>
      <c r="D21" s="86">
        <f>C21-C$17</f>
        <v>9700</v>
      </c>
      <c r="E21" s="84">
        <v>14165</v>
      </c>
      <c r="F21" s="86">
        <f>E21-E$17</f>
        <v>1068</v>
      </c>
      <c r="G21" s="84">
        <v>15178</v>
      </c>
      <c r="H21" s="86">
        <f>G21-G$17</f>
        <v>2960</v>
      </c>
      <c r="I21" s="84">
        <v>14123</v>
      </c>
      <c r="J21" s="86">
        <f>I21-I$17</f>
        <v>4160</v>
      </c>
      <c r="K21" s="111">
        <v>11411</v>
      </c>
      <c r="L21" s="112">
        <f>K21-K$17</f>
        <v>-472</v>
      </c>
      <c r="P21" s="7"/>
      <c r="Q21" s="64">
        <f>Q22-$U$10</f>
        <v>0.8</v>
      </c>
      <c r="R21" s="29">
        <f>$P$23*R$19-$Q21*R$17-$R$11</f>
        <v>108.15</v>
      </c>
      <c r="S21" s="29">
        <f>$P$23*S$19-$Q21*S$17-$R$11</f>
        <v>216.2</v>
      </c>
      <c r="T21" s="29">
        <f t="shared" ref="S21:U25" si="1">$P$23*T$19-$Q21*T$17-$R$11</f>
        <v>319.14999999999998</v>
      </c>
      <c r="U21" s="29">
        <f>$P$23*U$19-$Q21*U$17-$R$11</f>
        <v>417</v>
      </c>
      <c r="V21" s="29"/>
      <c r="W21" s="29">
        <f>$P$23*W$19-$Q21*W$17-$R$11</f>
        <v>-19.080000000000002</v>
      </c>
      <c r="X21" s="29">
        <f t="shared" ref="X21:Z25" si="2">$P$23*X$19-$Q21*X$17-$R$11</f>
        <v>-39.760000000000005</v>
      </c>
      <c r="Y21" s="29">
        <f t="shared" si="2"/>
        <v>-67.039999999999992</v>
      </c>
      <c r="Z21" s="29">
        <f>$P$23*Z$19-$Q21*Z$17-$R$11</f>
        <v>-100.92</v>
      </c>
      <c r="AA21" s="29"/>
      <c r="AB21" s="29">
        <f>$P$23*AB$19-$Q21*AB$17-$R$11</f>
        <v>54.75</v>
      </c>
      <c r="AC21" s="29">
        <f t="shared" ref="AC21:AE25" si="3">$P$23*AC$19-$Q21*AC$17-$R$11</f>
        <v>77.599999999999994</v>
      </c>
      <c r="AD21" s="29">
        <f t="shared" si="3"/>
        <v>63.549999999999983</v>
      </c>
      <c r="AE21" s="29">
        <f>$P$23*AE$19-$Q21*AE$17-$R$11</f>
        <v>12.599999999999994</v>
      </c>
      <c r="AF21" s="29"/>
      <c r="AG21" s="29">
        <f>$P$23*AG$19-$Q21*AG$17-$R$11</f>
        <v>52.5</v>
      </c>
      <c r="AH21" s="29">
        <f t="shared" ref="AH21:AJ25" si="4">$P$23*AH$19-$Q21*AH$17-$R$11</f>
        <v>86.6</v>
      </c>
      <c r="AI21" s="29">
        <f t="shared" si="4"/>
        <v>97.299999999999983</v>
      </c>
      <c r="AJ21" s="29">
        <f>$P$23*AJ$19-$Q21*AJ$17-$R$11</f>
        <v>84.6</v>
      </c>
      <c r="AL21" s="29">
        <f>$P$23*AL$19-$Q21*AL$17-$R$11</f>
        <v>-43.08</v>
      </c>
      <c r="AM21" s="29">
        <f t="shared" ref="AM21:AO25" si="5">$P$23*AM$19-$Q21*AM$17-$R$11</f>
        <v>-87.16</v>
      </c>
      <c r="AN21" s="29">
        <f t="shared" si="5"/>
        <v>-137.24</v>
      </c>
      <c r="AO21" s="42">
        <f>$P$23*AO$19-$Q21*AO$17-$R$11</f>
        <v>-193.32</v>
      </c>
    </row>
    <row r="22" spans="2:41" x14ac:dyDescent="0.25">
      <c r="P22" s="7"/>
      <c r="Q22" s="64">
        <f>Q23-$U$10</f>
        <v>1</v>
      </c>
      <c r="R22" s="29">
        <f>$P$23*R$19-$Q22*R$17-$R$11</f>
        <v>98.15</v>
      </c>
      <c r="S22" s="29">
        <f t="shared" si="1"/>
        <v>196.2</v>
      </c>
      <c r="T22" s="29">
        <f t="shared" si="1"/>
        <v>289.14999999999998</v>
      </c>
      <c r="U22" s="29">
        <f t="shared" si="1"/>
        <v>377</v>
      </c>
      <c r="V22" s="29"/>
      <c r="W22" s="29">
        <f t="shared" ref="W22:W25" si="6">$P$23*W$19-$Q22*W$17-$R$11</f>
        <v>-29.080000000000002</v>
      </c>
      <c r="X22" s="29">
        <f t="shared" si="2"/>
        <v>-59.760000000000005</v>
      </c>
      <c r="Y22" s="29">
        <f t="shared" si="2"/>
        <v>-97.039999999999992</v>
      </c>
      <c r="Z22" s="29">
        <f t="shared" si="2"/>
        <v>-140.92000000000002</v>
      </c>
      <c r="AA22" s="29"/>
      <c r="AB22" s="29">
        <f t="shared" ref="AB22:AB25" si="7">$P$23*AB$19-$Q22*AB$17-$R$11</f>
        <v>44.75</v>
      </c>
      <c r="AC22" s="29">
        <f t="shared" si="3"/>
        <v>57.599999999999994</v>
      </c>
      <c r="AD22" s="29">
        <f t="shared" si="3"/>
        <v>33.549999999999983</v>
      </c>
      <c r="AE22" s="29">
        <f t="shared" si="3"/>
        <v>-27.400000000000006</v>
      </c>
      <c r="AF22" s="29"/>
      <c r="AG22" s="29">
        <f t="shared" ref="AG22:AG25" si="8">$P$23*AG$19-$Q22*AG$17-$R$11</f>
        <v>42.5</v>
      </c>
      <c r="AH22" s="29">
        <f t="shared" si="4"/>
        <v>66.599999999999994</v>
      </c>
      <c r="AI22" s="29">
        <f t="shared" si="4"/>
        <v>67.299999999999983</v>
      </c>
      <c r="AJ22" s="29">
        <f t="shared" si="4"/>
        <v>44.599999999999994</v>
      </c>
      <c r="AL22" s="29">
        <f t="shared" ref="AL22:AL25" si="9">$P$23*AL$19-$Q22*AL$17-$R$11</f>
        <v>-53.08</v>
      </c>
      <c r="AM22" s="29">
        <f t="shared" si="5"/>
        <v>-107.16</v>
      </c>
      <c r="AN22" s="29">
        <f t="shared" si="5"/>
        <v>-167.24</v>
      </c>
      <c r="AO22" s="42">
        <f t="shared" si="5"/>
        <v>-233.32</v>
      </c>
    </row>
    <row r="23" spans="2:41" x14ac:dyDescent="0.25">
      <c r="B23" s="1"/>
      <c r="C23" s="22"/>
      <c r="D23" s="4"/>
      <c r="P23" s="14">
        <f>P28-$U$9</f>
        <v>0.06</v>
      </c>
      <c r="Q23" s="64">
        <f>$R$10</f>
        <v>1.2</v>
      </c>
      <c r="R23" s="29">
        <f>$P$23*R$19-$Q23*R$17-$R$11</f>
        <v>88.15</v>
      </c>
      <c r="S23" s="29">
        <f t="shared" si="1"/>
        <v>176.2</v>
      </c>
      <c r="T23" s="29">
        <f t="shared" si="1"/>
        <v>259.14999999999998</v>
      </c>
      <c r="U23" s="29">
        <f t="shared" si="1"/>
        <v>337</v>
      </c>
      <c r="V23" s="29"/>
      <c r="W23" s="29">
        <f t="shared" si="6"/>
        <v>-39.08</v>
      </c>
      <c r="X23" s="29">
        <f t="shared" si="2"/>
        <v>-79.760000000000005</v>
      </c>
      <c r="Y23" s="29">
        <f t="shared" si="2"/>
        <v>-127.03999999999999</v>
      </c>
      <c r="Z23" s="29">
        <f t="shared" si="2"/>
        <v>-180.92000000000002</v>
      </c>
      <c r="AA23" s="29"/>
      <c r="AB23" s="29">
        <f t="shared" si="7"/>
        <v>34.75</v>
      </c>
      <c r="AC23" s="29">
        <f t="shared" si="3"/>
        <v>37.599999999999994</v>
      </c>
      <c r="AD23" s="29">
        <f t="shared" si="3"/>
        <v>3.5499999999999829</v>
      </c>
      <c r="AE23" s="29">
        <f t="shared" si="3"/>
        <v>-67.400000000000006</v>
      </c>
      <c r="AF23" s="29"/>
      <c r="AG23" s="29">
        <f t="shared" si="8"/>
        <v>32.5</v>
      </c>
      <c r="AH23" s="29">
        <f t="shared" si="4"/>
        <v>46.599999999999994</v>
      </c>
      <c r="AI23" s="29">
        <f t="shared" si="4"/>
        <v>37.299999999999983</v>
      </c>
      <c r="AJ23" s="29">
        <f t="shared" si="4"/>
        <v>4.5999999999999943</v>
      </c>
      <c r="AL23" s="29">
        <f t="shared" si="9"/>
        <v>-63.08</v>
      </c>
      <c r="AM23" s="29">
        <f t="shared" si="5"/>
        <v>-127.16</v>
      </c>
      <c r="AN23" s="29">
        <f t="shared" si="5"/>
        <v>-197.24</v>
      </c>
      <c r="AO23" s="42">
        <f t="shared" si="5"/>
        <v>-273.32</v>
      </c>
    </row>
    <row r="24" spans="2:41" x14ac:dyDescent="0.25">
      <c r="P24" s="7"/>
      <c r="Q24" s="64">
        <f>Q23+$U$10</f>
        <v>1.4</v>
      </c>
      <c r="R24" s="29">
        <f>$P$23*R$19-$Q24*R$17-$R$11</f>
        <v>78.150000000000006</v>
      </c>
      <c r="S24" s="29">
        <f t="shared" si="1"/>
        <v>156.19999999999999</v>
      </c>
      <c r="T24" s="29">
        <f t="shared" si="1"/>
        <v>229.14999999999998</v>
      </c>
      <c r="U24" s="29">
        <f t="shared" si="1"/>
        <v>297</v>
      </c>
      <c r="V24" s="29"/>
      <c r="W24" s="29">
        <f t="shared" si="6"/>
        <v>-49.08</v>
      </c>
      <c r="X24" s="29">
        <f t="shared" si="2"/>
        <v>-99.76</v>
      </c>
      <c r="Y24" s="29">
        <f t="shared" si="2"/>
        <v>-157.04</v>
      </c>
      <c r="Z24" s="29">
        <f t="shared" si="2"/>
        <v>-220.92000000000002</v>
      </c>
      <c r="AA24" s="29"/>
      <c r="AB24" s="29">
        <f t="shared" si="7"/>
        <v>24.75</v>
      </c>
      <c r="AC24" s="29">
        <f t="shared" si="3"/>
        <v>17.599999999999994</v>
      </c>
      <c r="AD24" s="29">
        <f t="shared" si="3"/>
        <v>-26.450000000000017</v>
      </c>
      <c r="AE24" s="29">
        <f t="shared" si="3"/>
        <v>-107.4</v>
      </c>
      <c r="AF24" s="29"/>
      <c r="AG24" s="29">
        <f t="shared" si="8"/>
        <v>22.5</v>
      </c>
      <c r="AH24" s="29">
        <f t="shared" si="4"/>
        <v>26.599999999999994</v>
      </c>
      <c r="AI24" s="29">
        <f t="shared" si="4"/>
        <v>7.2999999999999829</v>
      </c>
      <c r="AJ24" s="29">
        <f t="shared" si="4"/>
        <v>-35.400000000000006</v>
      </c>
      <c r="AL24" s="29">
        <f t="shared" si="9"/>
        <v>-73.08</v>
      </c>
      <c r="AM24" s="29">
        <f t="shared" si="5"/>
        <v>-147.16</v>
      </c>
      <c r="AN24" s="29">
        <f t="shared" si="5"/>
        <v>-227.24</v>
      </c>
      <c r="AO24" s="42">
        <f t="shared" si="5"/>
        <v>-313.32</v>
      </c>
    </row>
    <row r="25" spans="2:41" x14ac:dyDescent="0.25">
      <c r="P25" s="12"/>
      <c r="Q25" s="13">
        <f>Q24+$U$10</f>
        <v>1.5999999999999999</v>
      </c>
      <c r="R25" s="30">
        <f>$P$23*R$19-$Q25*R$17-$R$11</f>
        <v>68.150000000000006</v>
      </c>
      <c r="S25" s="30">
        <f t="shared" si="1"/>
        <v>136.19999999999999</v>
      </c>
      <c r="T25" s="30">
        <f t="shared" si="1"/>
        <v>199.15</v>
      </c>
      <c r="U25" s="30">
        <f t="shared" si="1"/>
        <v>257</v>
      </c>
      <c r="V25" s="30"/>
      <c r="W25" s="30">
        <f t="shared" si="6"/>
        <v>-59.08</v>
      </c>
      <c r="X25" s="30">
        <f t="shared" si="2"/>
        <v>-119.76</v>
      </c>
      <c r="Y25" s="30">
        <f t="shared" si="2"/>
        <v>-187.03999999999996</v>
      </c>
      <c r="Z25" s="30">
        <f t="shared" si="2"/>
        <v>-260.92</v>
      </c>
      <c r="AA25" s="30"/>
      <c r="AB25" s="30">
        <f t="shared" si="7"/>
        <v>14.75</v>
      </c>
      <c r="AC25" s="30">
        <f t="shared" si="3"/>
        <v>-2.4000000000000057</v>
      </c>
      <c r="AD25" s="30">
        <f t="shared" si="3"/>
        <v>-56.449999999999989</v>
      </c>
      <c r="AE25" s="30">
        <f t="shared" si="3"/>
        <v>-147.4</v>
      </c>
      <c r="AF25" s="30"/>
      <c r="AG25" s="30">
        <f t="shared" si="8"/>
        <v>12.5</v>
      </c>
      <c r="AH25" s="30">
        <f t="shared" si="4"/>
        <v>6.5999999999999943</v>
      </c>
      <c r="AI25" s="30">
        <f t="shared" si="4"/>
        <v>-22.699999999999989</v>
      </c>
      <c r="AJ25" s="30">
        <f t="shared" si="4"/>
        <v>-75.400000000000006</v>
      </c>
      <c r="AK25" s="30"/>
      <c r="AL25" s="30">
        <f t="shared" si="9"/>
        <v>-83.08</v>
      </c>
      <c r="AM25" s="30">
        <f t="shared" si="5"/>
        <v>-167.16</v>
      </c>
      <c r="AN25" s="30">
        <f t="shared" si="5"/>
        <v>-257.24</v>
      </c>
      <c r="AO25" s="43">
        <f t="shared" si="5"/>
        <v>-353.32</v>
      </c>
    </row>
    <row r="26" spans="2:41" x14ac:dyDescent="0.25">
      <c r="P26" s="7"/>
      <c r="Q26" s="37">
        <f>Q27-$U$10</f>
        <v>0.8</v>
      </c>
      <c r="R26" s="29">
        <f>$P$28*R$19-$Q26*R$17-$R$11</f>
        <v>159.20000000000002</v>
      </c>
      <c r="S26" s="29">
        <f t="shared" ref="S26:U30" si="10">$P$28*S$19-$Q26*S$17-$R$11</f>
        <v>316.60000000000002</v>
      </c>
      <c r="T26" s="29">
        <f t="shared" si="10"/>
        <v>467.20000000000005</v>
      </c>
      <c r="U26" s="29">
        <f t="shared" si="10"/>
        <v>611</v>
      </c>
      <c r="V26" s="29"/>
      <c r="W26" s="29">
        <f>$P$28*W$19-$Q26*W$17-$R$11</f>
        <v>-10.439999999999998</v>
      </c>
      <c r="X26" s="29">
        <f t="shared" ref="X26:Z30" si="11">$P$28*X$19-$Q26*X$17-$R$11</f>
        <v>-24.68</v>
      </c>
      <c r="Y26" s="29">
        <f t="shared" si="11"/>
        <v>-47.72</v>
      </c>
      <c r="Z26" s="29">
        <f t="shared" si="11"/>
        <v>-79.56</v>
      </c>
      <c r="AA26" s="29"/>
      <c r="AB26" s="29">
        <f>$P$28*AB$19-$Q26*AB$17-$R$11</f>
        <v>88</v>
      </c>
      <c r="AC26" s="29">
        <f>$P$28*AC$19-$Q26*AC$17-$R$11</f>
        <v>131.80000000000001</v>
      </c>
      <c r="AD26" s="29">
        <f t="shared" ref="AC26:AE30" si="12">$P$28*AD$19-$Q26*AD$17-$R$11</f>
        <v>126.4</v>
      </c>
      <c r="AE26" s="29">
        <f t="shared" si="12"/>
        <v>71.800000000000011</v>
      </c>
      <c r="AF26" s="29"/>
      <c r="AG26" s="29">
        <f>$P$28*AG$19-$Q26*AG$17-$R$11</f>
        <v>85</v>
      </c>
      <c r="AH26" s="29">
        <f t="shared" ref="AH26:AJ30" si="13">$P$28*AH$19-$Q26*AH$17-$R$11</f>
        <v>143.80000000000001</v>
      </c>
      <c r="AI26" s="29">
        <f t="shared" si="13"/>
        <v>171.40000000000003</v>
      </c>
      <c r="AJ26" s="29">
        <f t="shared" si="13"/>
        <v>167.8</v>
      </c>
      <c r="AL26" s="29">
        <f>$P$28*AL$19-$Q26*AL$17-$R$11</f>
        <v>-42.44</v>
      </c>
      <c r="AM26" s="29">
        <f t="shared" ref="AM26:AO30" si="14">$P$28*AM$19-$Q26*AM$17-$R$11</f>
        <v>-87.88</v>
      </c>
      <c r="AN26" s="29">
        <f t="shared" si="14"/>
        <v>-141.32</v>
      </c>
      <c r="AO26" s="42">
        <f t="shared" si="14"/>
        <v>-202.76</v>
      </c>
    </row>
    <row r="27" spans="2:41" x14ac:dyDescent="0.25">
      <c r="P27" s="7"/>
      <c r="Q27" s="37">
        <f>Q28-$U$10</f>
        <v>1</v>
      </c>
      <c r="R27" s="29">
        <f t="shared" ref="R27:R30" si="15">$P$28*R$19-$Q27*R$17-$R$11</f>
        <v>149.20000000000002</v>
      </c>
      <c r="S27" s="29">
        <f t="shared" si="10"/>
        <v>296.60000000000002</v>
      </c>
      <c r="T27" s="29">
        <f t="shared" si="10"/>
        <v>437.20000000000005</v>
      </c>
      <c r="U27" s="29">
        <f t="shared" si="10"/>
        <v>571</v>
      </c>
      <c r="V27" s="29"/>
      <c r="W27" s="29">
        <f t="shared" ref="W27:W30" si="16">$P$28*W$19-$Q27*W$17-$R$11</f>
        <v>-20.439999999999998</v>
      </c>
      <c r="X27" s="29">
        <f t="shared" si="11"/>
        <v>-44.68</v>
      </c>
      <c r="Y27" s="29">
        <f t="shared" si="11"/>
        <v>-77.72</v>
      </c>
      <c r="Z27" s="29">
        <f t="shared" si="11"/>
        <v>-119.56</v>
      </c>
      <c r="AA27" s="29"/>
      <c r="AB27" s="29">
        <f t="shared" ref="AB27:AB30" si="17">$P$28*AB$19-$Q27*AB$17-$R$11</f>
        <v>78</v>
      </c>
      <c r="AC27" s="29">
        <f t="shared" si="12"/>
        <v>111.80000000000001</v>
      </c>
      <c r="AD27" s="29">
        <f t="shared" si="12"/>
        <v>96.4</v>
      </c>
      <c r="AE27" s="29">
        <f t="shared" si="12"/>
        <v>31.800000000000011</v>
      </c>
      <c r="AF27" s="29"/>
      <c r="AG27" s="29">
        <f t="shared" ref="AG27:AG30" si="18">$P$28*AG$19-$Q27*AG$17-$R$11</f>
        <v>75</v>
      </c>
      <c r="AH27" s="29">
        <f t="shared" si="13"/>
        <v>123.80000000000001</v>
      </c>
      <c r="AI27" s="29">
        <f t="shared" si="13"/>
        <v>141.40000000000003</v>
      </c>
      <c r="AJ27" s="29">
        <f t="shared" si="13"/>
        <v>127.80000000000001</v>
      </c>
      <c r="AL27" s="29">
        <f>$P$28*AL$19-$Q27*AL$17-$R$11</f>
        <v>-52.44</v>
      </c>
      <c r="AM27" s="29">
        <f t="shared" si="14"/>
        <v>-107.88</v>
      </c>
      <c r="AN27" s="29">
        <f t="shared" si="14"/>
        <v>-171.32</v>
      </c>
      <c r="AO27" s="42">
        <f t="shared" si="14"/>
        <v>-242.76</v>
      </c>
    </row>
    <row r="28" spans="2:41" x14ac:dyDescent="0.25">
      <c r="P28" s="14">
        <f>$R$9</f>
        <v>0.08</v>
      </c>
      <c r="Q28" s="64">
        <f>$R$10</f>
        <v>1.2</v>
      </c>
      <c r="R28" s="29">
        <f>$P$28*R$19-$Q28*R$17-$R$11</f>
        <v>139.20000000000002</v>
      </c>
      <c r="S28" s="29">
        <f t="shared" si="10"/>
        <v>276.60000000000002</v>
      </c>
      <c r="T28" s="29">
        <f t="shared" si="10"/>
        <v>407.20000000000005</v>
      </c>
      <c r="U28" s="29">
        <f t="shared" si="10"/>
        <v>531</v>
      </c>
      <c r="V28" s="29"/>
      <c r="W28" s="29">
        <f>$P$28*W$19-$Q28*W$17-$R$11</f>
        <v>-30.439999999999998</v>
      </c>
      <c r="X28" s="29">
        <f t="shared" si="11"/>
        <v>-64.680000000000007</v>
      </c>
      <c r="Y28" s="29">
        <f t="shared" si="11"/>
        <v>-107.72</v>
      </c>
      <c r="Z28" s="29">
        <f t="shared" si="11"/>
        <v>-159.56</v>
      </c>
      <c r="AA28" s="29"/>
      <c r="AB28" s="29">
        <f>$P$28*AB$19-$Q28*AB$17-$R$11</f>
        <v>68</v>
      </c>
      <c r="AC28" s="29">
        <f t="shared" si="12"/>
        <v>91.800000000000011</v>
      </c>
      <c r="AD28" s="29">
        <f t="shared" si="12"/>
        <v>66.400000000000006</v>
      </c>
      <c r="AE28" s="29">
        <f t="shared" si="12"/>
        <v>-8.1999999999999886</v>
      </c>
      <c r="AF28" s="29"/>
      <c r="AG28" s="29">
        <f>$P$28*AG$19-$Q28*AG$17-$R$11</f>
        <v>65</v>
      </c>
      <c r="AH28" s="29">
        <f t="shared" si="13"/>
        <v>103.80000000000001</v>
      </c>
      <c r="AI28" s="29">
        <f t="shared" si="13"/>
        <v>111.40000000000003</v>
      </c>
      <c r="AJ28" s="29">
        <f t="shared" si="13"/>
        <v>87.800000000000011</v>
      </c>
      <c r="AL28" s="29">
        <f>$P$28*AL$19-$Q28*AL$17-$R$11</f>
        <v>-62.44</v>
      </c>
      <c r="AM28" s="29">
        <f t="shared" si="14"/>
        <v>-127.88</v>
      </c>
      <c r="AN28" s="29">
        <f t="shared" si="14"/>
        <v>-201.32</v>
      </c>
      <c r="AO28" s="42">
        <f>$P$28*AO$19-$Q28*AO$17-$R$11</f>
        <v>-282.76</v>
      </c>
    </row>
    <row r="29" spans="2:41" x14ac:dyDescent="0.25">
      <c r="P29" s="7"/>
      <c r="Q29" s="37">
        <f>Q28+$U$10</f>
        <v>1.4</v>
      </c>
      <c r="R29" s="29">
        <f t="shared" si="15"/>
        <v>129.20000000000002</v>
      </c>
      <c r="S29" s="29">
        <f t="shared" si="10"/>
        <v>256.60000000000002</v>
      </c>
      <c r="T29" s="29">
        <f t="shared" si="10"/>
        <v>377.20000000000005</v>
      </c>
      <c r="U29" s="29">
        <f t="shared" si="10"/>
        <v>491</v>
      </c>
      <c r="V29" s="29"/>
      <c r="W29" s="29">
        <f t="shared" si="16"/>
        <v>-40.44</v>
      </c>
      <c r="X29" s="29">
        <f t="shared" si="11"/>
        <v>-84.68</v>
      </c>
      <c r="Y29" s="29">
        <f t="shared" si="11"/>
        <v>-137.72</v>
      </c>
      <c r="Z29" s="29">
        <f t="shared" si="11"/>
        <v>-199.56</v>
      </c>
      <c r="AA29" s="29"/>
      <c r="AB29" s="29">
        <f t="shared" si="17"/>
        <v>58</v>
      </c>
      <c r="AC29" s="29">
        <f t="shared" si="12"/>
        <v>71.800000000000011</v>
      </c>
      <c r="AD29" s="29">
        <f t="shared" si="12"/>
        <v>36.400000000000006</v>
      </c>
      <c r="AE29" s="29">
        <f t="shared" si="12"/>
        <v>-48.199999999999989</v>
      </c>
      <c r="AF29" s="29"/>
      <c r="AG29" s="29">
        <f t="shared" si="18"/>
        <v>55</v>
      </c>
      <c r="AH29" s="29">
        <f t="shared" si="13"/>
        <v>83.800000000000011</v>
      </c>
      <c r="AI29" s="29">
        <f t="shared" si="13"/>
        <v>81.400000000000034</v>
      </c>
      <c r="AJ29" s="29">
        <f t="shared" si="13"/>
        <v>47.800000000000011</v>
      </c>
      <c r="AL29" s="29">
        <f t="shared" ref="AL29:AL30" si="19">$P$28*AL$19-$Q29*AL$17-$R$11</f>
        <v>-72.44</v>
      </c>
      <c r="AM29" s="29">
        <f t="shared" si="14"/>
        <v>-147.88</v>
      </c>
      <c r="AN29" s="29">
        <f t="shared" si="14"/>
        <v>-231.32</v>
      </c>
      <c r="AO29" s="42">
        <f t="shared" si="14"/>
        <v>-322.76</v>
      </c>
    </row>
    <row r="30" spans="2:41" x14ac:dyDescent="0.25">
      <c r="P30" s="12"/>
      <c r="Q30" s="13">
        <f>Q29+$U$10</f>
        <v>1.5999999999999999</v>
      </c>
      <c r="R30" s="30">
        <f t="shared" si="15"/>
        <v>119.20000000000002</v>
      </c>
      <c r="S30" s="30">
        <f t="shared" si="10"/>
        <v>236.60000000000002</v>
      </c>
      <c r="T30" s="30">
        <f t="shared" si="10"/>
        <v>347.20000000000005</v>
      </c>
      <c r="U30" s="30">
        <f t="shared" si="10"/>
        <v>451</v>
      </c>
      <c r="V30" s="30"/>
      <c r="W30" s="30">
        <f t="shared" si="16"/>
        <v>-50.44</v>
      </c>
      <c r="X30" s="30">
        <f t="shared" si="11"/>
        <v>-104.68</v>
      </c>
      <c r="Y30" s="30">
        <f t="shared" si="11"/>
        <v>-167.71999999999997</v>
      </c>
      <c r="Z30" s="30">
        <f t="shared" si="11"/>
        <v>-239.56</v>
      </c>
      <c r="AA30" s="30"/>
      <c r="AB30" s="30">
        <f t="shared" si="17"/>
        <v>48</v>
      </c>
      <c r="AC30" s="30">
        <f t="shared" si="12"/>
        <v>51.800000000000011</v>
      </c>
      <c r="AD30" s="30">
        <f t="shared" si="12"/>
        <v>6.4000000000000341</v>
      </c>
      <c r="AE30" s="30">
        <f t="shared" si="12"/>
        <v>-88.199999999999989</v>
      </c>
      <c r="AF30" s="30"/>
      <c r="AG30" s="30">
        <f t="shared" si="18"/>
        <v>45</v>
      </c>
      <c r="AH30" s="30">
        <f t="shared" si="13"/>
        <v>63.800000000000011</v>
      </c>
      <c r="AI30" s="30">
        <f t="shared" si="13"/>
        <v>51.400000000000063</v>
      </c>
      <c r="AJ30" s="30">
        <f t="shared" si="13"/>
        <v>7.8000000000000114</v>
      </c>
      <c r="AK30" s="30"/>
      <c r="AL30" s="30">
        <f t="shared" si="19"/>
        <v>-82.44</v>
      </c>
      <c r="AM30" s="30">
        <f t="shared" si="14"/>
        <v>-167.88</v>
      </c>
      <c r="AN30" s="30">
        <f t="shared" si="14"/>
        <v>-261.32</v>
      </c>
      <c r="AO30" s="43">
        <f t="shared" si="14"/>
        <v>-362.76</v>
      </c>
    </row>
    <row r="31" spans="2:41" x14ac:dyDescent="0.25">
      <c r="B31" s="23"/>
      <c r="C31" s="23"/>
      <c r="D31" s="23"/>
      <c r="P31" s="7"/>
      <c r="Q31" s="37">
        <f>Q32-$U$10</f>
        <v>0.8</v>
      </c>
      <c r="R31" s="29">
        <f>$P$33*R$19-$Q31*R$17-$R$11</f>
        <v>210.25</v>
      </c>
      <c r="S31" s="29">
        <f t="shared" ref="S31:U35" si="20">$P$33*S$19-$Q31*S$17-$R$11</f>
        <v>417</v>
      </c>
      <c r="T31" s="29">
        <f t="shared" si="20"/>
        <v>615.25</v>
      </c>
      <c r="U31" s="29">
        <f t="shared" si="20"/>
        <v>805</v>
      </c>
      <c r="V31" s="29"/>
      <c r="W31" s="29">
        <f>$P$33*W$19-$Q31*W$17-$R$11</f>
        <v>-1.7999999999999972</v>
      </c>
      <c r="X31" s="29">
        <f t="shared" ref="X31:Z35" si="21">$P$33*X$19-$Q31*X$17-$R$11</f>
        <v>-9.5999999999999943</v>
      </c>
      <c r="Y31" s="29">
        <f t="shared" si="21"/>
        <v>-28.399999999999991</v>
      </c>
      <c r="Z31" s="29">
        <f t="shared" si="21"/>
        <v>-58.199999999999989</v>
      </c>
      <c r="AA31" s="29"/>
      <c r="AB31" s="29">
        <f>$P$33*AB$19-$Q31*AB$17-$R$11</f>
        <v>121.25</v>
      </c>
      <c r="AC31" s="29">
        <f>$P$33*AC$19-$Q31*AC$17-$R$11</f>
        <v>186</v>
      </c>
      <c r="AD31" s="29">
        <f t="shared" ref="AD31:AE35" si="22">$P$33*AD$19-$Q31*AD$17-$R$11</f>
        <v>189.25</v>
      </c>
      <c r="AE31" s="29">
        <f t="shared" si="22"/>
        <v>131</v>
      </c>
      <c r="AF31" s="29"/>
      <c r="AG31" s="29">
        <f>$P$33*AG$19-$Q31*AG$17-$R$11</f>
        <v>117.5</v>
      </c>
      <c r="AH31" s="29">
        <f t="shared" ref="AH31:AJ35" si="23">$P$33*AH$19-$Q31*AH$17-$R$11</f>
        <v>201</v>
      </c>
      <c r="AI31" s="29">
        <f t="shared" si="23"/>
        <v>245.5</v>
      </c>
      <c r="AJ31" s="29">
        <f t="shared" si="23"/>
        <v>251</v>
      </c>
      <c r="AL31" s="29">
        <f>$P$33*AL$19-$Q31*AL$17-$R$11</f>
        <v>-41.8</v>
      </c>
      <c r="AM31" s="29">
        <f t="shared" ref="AM31:AO35" si="24">$P$33*AM$19-$Q31*AM$17-$R$11</f>
        <v>-88.6</v>
      </c>
      <c r="AN31" s="29">
        <f t="shared" si="24"/>
        <v>-145.4</v>
      </c>
      <c r="AO31" s="42">
        <f t="shared" si="24"/>
        <v>-212.2</v>
      </c>
    </row>
    <row r="32" spans="2:41" x14ac:dyDescent="0.25">
      <c r="B32" s="1"/>
      <c r="C32" s="22"/>
      <c r="D32" s="23"/>
      <c r="P32" s="7"/>
      <c r="Q32" s="37">
        <f>Q33-$U$10</f>
        <v>1</v>
      </c>
      <c r="R32" s="29">
        <f t="shared" ref="R32:R35" si="25">$P$33*R$19-$Q32*R$17-$R$11</f>
        <v>200.25</v>
      </c>
      <c r="S32" s="29">
        <f t="shared" si="20"/>
        <v>397</v>
      </c>
      <c r="T32" s="29">
        <f t="shared" si="20"/>
        <v>585.25</v>
      </c>
      <c r="U32" s="29">
        <f t="shared" si="20"/>
        <v>765</v>
      </c>
      <c r="V32" s="29"/>
      <c r="W32" s="29">
        <f t="shared" ref="W32:W35" si="26">$P$33*W$19-$Q32*W$17-$R$11</f>
        <v>-11.799999999999997</v>
      </c>
      <c r="X32" s="29">
        <f t="shared" si="21"/>
        <v>-29.599999999999994</v>
      </c>
      <c r="Y32" s="29">
        <f t="shared" si="21"/>
        <v>-58.399999999999991</v>
      </c>
      <c r="Z32" s="29">
        <f t="shared" si="21"/>
        <v>-98.199999999999989</v>
      </c>
      <c r="AA32" s="29"/>
      <c r="AB32" s="29">
        <f t="shared" ref="AB32:AB35" si="27">$P$33*AB$19-$Q32*AB$17-$R$11</f>
        <v>111.25</v>
      </c>
      <c r="AC32" s="29">
        <f>$P$33*AC$19-$Q32*AC$17-$R$11</f>
        <v>166</v>
      </c>
      <c r="AD32" s="29">
        <f t="shared" si="22"/>
        <v>159.25</v>
      </c>
      <c r="AE32" s="29">
        <f t="shared" si="22"/>
        <v>91</v>
      </c>
      <c r="AF32" s="29"/>
      <c r="AG32" s="29">
        <f t="shared" ref="AG32:AG35" si="28">$P$33*AG$19-$Q32*AG$17-$R$11</f>
        <v>107.5</v>
      </c>
      <c r="AH32" s="29">
        <f t="shared" si="23"/>
        <v>181</v>
      </c>
      <c r="AI32" s="29">
        <f t="shared" si="23"/>
        <v>215.5</v>
      </c>
      <c r="AJ32" s="29">
        <f t="shared" si="23"/>
        <v>211</v>
      </c>
      <c r="AL32" s="29">
        <f t="shared" ref="AL32:AL35" si="29">$P$33*AL$19-$Q32*AL$17-$R$11</f>
        <v>-51.8</v>
      </c>
      <c r="AM32" s="29">
        <f t="shared" si="24"/>
        <v>-108.6</v>
      </c>
      <c r="AN32" s="29">
        <f t="shared" si="24"/>
        <v>-175.4</v>
      </c>
      <c r="AO32" s="42">
        <f t="shared" si="24"/>
        <v>-252.2</v>
      </c>
    </row>
    <row r="33" spans="2:41" x14ac:dyDescent="0.25">
      <c r="B33" s="24"/>
      <c r="C33" s="24"/>
      <c r="D33" s="23"/>
      <c r="P33" s="14">
        <f>P28+$U$9</f>
        <v>0.1</v>
      </c>
      <c r="Q33" s="37">
        <f>$R$10</f>
        <v>1.2</v>
      </c>
      <c r="R33" s="29">
        <f t="shared" si="25"/>
        <v>190.25</v>
      </c>
      <c r="S33" s="29">
        <f t="shared" si="20"/>
        <v>377</v>
      </c>
      <c r="T33" s="29">
        <f t="shared" si="20"/>
        <v>555.25</v>
      </c>
      <c r="U33" s="29">
        <f t="shared" si="20"/>
        <v>725</v>
      </c>
      <c r="V33" s="29"/>
      <c r="W33" s="29">
        <f t="shared" si="26"/>
        <v>-21.799999999999997</v>
      </c>
      <c r="X33" s="29">
        <f t="shared" si="21"/>
        <v>-49.599999999999994</v>
      </c>
      <c r="Y33" s="29">
        <f t="shared" si="21"/>
        <v>-88.399999999999991</v>
      </c>
      <c r="Z33" s="29">
        <f t="shared" si="21"/>
        <v>-138.19999999999999</v>
      </c>
      <c r="AA33" s="29"/>
      <c r="AB33" s="29">
        <f t="shared" si="27"/>
        <v>101.25</v>
      </c>
      <c r="AC33" s="29">
        <f>$P$33*AC$19-$Q33*AC$17-$R$11</f>
        <v>146</v>
      </c>
      <c r="AD33" s="29">
        <f t="shared" si="22"/>
        <v>129.25</v>
      </c>
      <c r="AE33" s="29">
        <f t="shared" si="22"/>
        <v>51</v>
      </c>
      <c r="AF33" s="29"/>
      <c r="AG33" s="29">
        <f t="shared" si="28"/>
        <v>97.5</v>
      </c>
      <c r="AH33" s="29">
        <f t="shared" si="23"/>
        <v>161</v>
      </c>
      <c r="AI33" s="29">
        <f t="shared" si="23"/>
        <v>185.5</v>
      </c>
      <c r="AJ33" s="29">
        <f t="shared" si="23"/>
        <v>171</v>
      </c>
      <c r="AL33" s="29">
        <f t="shared" si="29"/>
        <v>-61.8</v>
      </c>
      <c r="AM33" s="29">
        <f t="shared" si="24"/>
        <v>-128.6</v>
      </c>
      <c r="AN33" s="29">
        <f t="shared" si="24"/>
        <v>-205.4</v>
      </c>
      <c r="AO33" s="42">
        <f t="shared" si="24"/>
        <v>-292.2</v>
      </c>
    </row>
    <row r="34" spans="2:41" x14ac:dyDescent="0.25">
      <c r="P34" s="7"/>
      <c r="Q34" s="37">
        <f>Q33+$U$10</f>
        <v>1.4</v>
      </c>
      <c r="R34" s="29">
        <f t="shared" si="25"/>
        <v>180.25</v>
      </c>
      <c r="S34" s="29">
        <f t="shared" si="20"/>
        <v>357</v>
      </c>
      <c r="T34" s="29">
        <f t="shared" si="20"/>
        <v>525.25</v>
      </c>
      <c r="U34" s="29">
        <f t="shared" si="20"/>
        <v>685</v>
      </c>
      <c r="V34" s="29"/>
      <c r="W34" s="29">
        <f t="shared" si="26"/>
        <v>-31.799999999999997</v>
      </c>
      <c r="X34" s="29">
        <f t="shared" si="21"/>
        <v>-69.599999999999994</v>
      </c>
      <c r="Y34" s="29">
        <f t="shared" si="21"/>
        <v>-118.39999999999999</v>
      </c>
      <c r="Z34" s="29">
        <f t="shared" si="21"/>
        <v>-178.2</v>
      </c>
      <c r="AA34" s="29"/>
      <c r="AB34" s="29">
        <f t="shared" si="27"/>
        <v>91.25</v>
      </c>
      <c r="AC34" s="29">
        <f>$P$33*AC$19-$Q34*AC$17-$R$11</f>
        <v>126</v>
      </c>
      <c r="AD34" s="29">
        <f t="shared" si="22"/>
        <v>99.25</v>
      </c>
      <c r="AE34" s="29">
        <f t="shared" si="22"/>
        <v>11</v>
      </c>
      <c r="AF34" s="29"/>
      <c r="AG34" s="29">
        <f t="shared" si="28"/>
        <v>87.5</v>
      </c>
      <c r="AH34" s="29">
        <f t="shared" si="23"/>
        <v>141</v>
      </c>
      <c r="AI34" s="29">
        <f t="shared" si="23"/>
        <v>155.5</v>
      </c>
      <c r="AJ34" s="29">
        <f t="shared" si="23"/>
        <v>131</v>
      </c>
      <c r="AL34" s="29">
        <f t="shared" si="29"/>
        <v>-71.8</v>
      </c>
      <c r="AM34" s="29">
        <f t="shared" si="24"/>
        <v>-148.6</v>
      </c>
      <c r="AN34" s="29">
        <f t="shared" si="24"/>
        <v>-235.4</v>
      </c>
      <c r="AO34" s="42">
        <f t="shared" si="24"/>
        <v>-332.2</v>
      </c>
    </row>
    <row r="35" spans="2:41" ht="15.75" thickBot="1" x14ac:dyDescent="0.3">
      <c r="P35" s="15"/>
      <c r="Q35" s="16">
        <f>Q34+$U$10</f>
        <v>1.5999999999999999</v>
      </c>
      <c r="R35" s="31">
        <f t="shared" si="25"/>
        <v>170.25</v>
      </c>
      <c r="S35" s="31">
        <f t="shared" si="20"/>
        <v>337</v>
      </c>
      <c r="T35" s="31">
        <f t="shared" si="20"/>
        <v>495.25</v>
      </c>
      <c r="U35" s="31">
        <f t="shared" si="20"/>
        <v>645</v>
      </c>
      <c r="V35" s="31"/>
      <c r="W35" s="31">
        <f t="shared" si="26"/>
        <v>-41.8</v>
      </c>
      <c r="X35" s="31">
        <f t="shared" si="21"/>
        <v>-89.6</v>
      </c>
      <c r="Y35" s="31">
        <f t="shared" si="21"/>
        <v>-148.39999999999998</v>
      </c>
      <c r="Z35" s="31">
        <f t="shared" si="21"/>
        <v>-218.2</v>
      </c>
      <c r="AA35" s="31"/>
      <c r="AB35" s="31">
        <f t="shared" si="27"/>
        <v>81.25</v>
      </c>
      <c r="AC35" s="31">
        <f>$P$33*AC$19-$Q35*AC$17-$R$11</f>
        <v>106</v>
      </c>
      <c r="AD35" s="31">
        <f t="shared" si="22"/>
        <v>69.250000000000028</v>
      </c>
      <c r="AE35" s="31">
        <f t="shared" si="22"/>
        <v>-29</v>
      </c>
      <c r="AF35" s="31"/>
      <c r="AG35" s="31">
        <f t="shared" si="28"/>
        <v>77.5</v>
      </c>
      <c r="AH35" s="31">
        <f t="shared" si="23"/>
        <v>121</v>
      </c>
      <c r="AI35" s="31">
        <f t="shared" si="23"/>
        <v>125.50000000000003</v>
      </c>
      <c r="AJ35" s="31">
        <f t="shared" si="23"/>
        <v>91</v>
      </c>
      <c r="AK35" s="31"/>
      <c r="AL35" s="31">
        <f t="shared" si="29"/>
        <v>-81.8</v>
      </c>
      <c r="AM35" s="31">
        <f t="shared" si="24"/>
        <v>-168.6</v>
      </c>
      <c r="AN35" s="31">
        <f t="shared" si="24"/>
        <v>-265.39999999999998</v>
      </c>
      <c r="AO35" s="46">
        <f t="shared" si="24"/>
        <v>-372.2</v>
      </c>
    </row>
    <row r="36" spans="2:41" x14ac:dyDescent="0.25">
      <c r="P36" s="48"/>
      <c r="Q36" s="48"/>
    </row>
    <row r="37" spans="2:41" x14ac:dyDescent="0.25">
      <c r="P37" s="48"/>
      <c r="Q37" s="48"/>
    </row>
    <row r="38" spans="2:41" ht="19.5" thickBot="1" x14ac:dyDescent="0.35">
      <c r="B38" s="2" t="s">
        <v>18</v>
      </c>
      <c r="C38" s="22"/>
      <c r="D38" s="23"/>
      <c r="P38" s="2" t="s">
        <v>146</v>
      </c>
      <c r="Q38" s="3"/>
      <c r="R38" s="4"/>
      <c r="S38" s="4"/>
      <c r="T38" s="4"/>
      <c r="U38" s="4"/>
      <c r="V38" s="4"/>
      <c r="W38" s="4"/>
      <c r="X38" s="4"/>
      <c r="Y38" s="4"/>
      <c r="Z38" s="4"/>
      <c r="AA38" s="4"/>
      <c r="AB38" s="4"/>
      <c r="AC38" s="4"/>
      <c r="AD38" s="4"/>
      <c r="AE38" s="4"/>
      <c r="AF38" s="4"/>
      <c r="AG38" s="4"/>
      <c r="AH38" s="4"/>
      <c r="AI38" s="4"/>
      <c r="AJ38" s="4"/>
    </row>
    <row r="39" spans="2:41" x14ac:dyDescent="0.25">
      <c r="B39" s="80"/>
      <c r="C39" s="145" t="s">
        <v>26</v>
      </c>
      <c r="D39" s="145"/>
      <c r="E39" s="145" t="s">
        <v>17</v>
      </c>
      <c r="F39" s="145"/>
      <c r="G39" s="145" t="s">
        <v>19</v>
      </c>
      <c r="H39" s="145"/>
      <c r="I39" s="145" t="s">
        <v>20</v>
      </c>
      <c r="J39" s="145"/>
      <c r="K39" s="145" t="s">
        <v>21</v>
      </c>
      <c r="L39" s="146"/>
      <c r="P39" s="5"/>
      <c r="Q39" s="36"/>
      <c r="R39" s="139" t="s">
        <v>10</v>
      </c>
      <c r="S39" s="139"/>
      <c r="T39" s="139"/>
      <c r="U39" s="139"/>
      <c r="V39" s="6"/>
      <c r="W39" s="139" t="s">
        <v>11</v>
      </c>
      <c r="X39" s="139"/>
      <c r="Y39" s="139"/>
      <c r="Z39" s="139"/>
      <c r="AA39" s="6"/>
      <c r="AB39" s="139" t="s">
        <v>12</v>
      </c>
      <c r="AC39" s="139"/>
      <c r="AD39" s="139"/>
      <c r="AE39" s="139"/>
      <c r="AF39" s="6"/>
      <c r="AG39" s="139" t="s">
        <v>13</v>
      </c>
      <c r="AH39" s="139"/>
      <c r="AI39" s="139"/>
      <c r="AJ39" s="139"/>
      <c r="AK39" s="6"/>
      <c r="AL39" s="139" t="s">
        <v>39</v>
      </c>
      <c r="AM39" s="139"/>
      <c r="AN39" s="139"/>
      <c r="AO39" s="140"/>
    </row>
    <row r="40" spans="2:41" x14ac:dyDescent="0.25">
      <c r="B40" s="81" t="s">
        <v>16</v>
      </c>
      <c r="C40" s="88" t="s">
        <v>27</v>
      </c>
      <c r="D40" s="87" t="s">
        <v>57</v>
      </c>
      <c r="E40" s="88" t="s">
        <v>27</v>
      </c>
      <c r="F40" s="87" t="s">
        <v>57</v>
      </c>
      <c r="G40" s="88" t="s">
        <v>27</v>
      </c>
      <c r="H40" s="87" t="s">
        <v>57</v>
      </c>
      <c r="I40" s="88" t="s">
        <v>27</v>
      </c>
      <c r="J40" s="87" t="s">
        <v>57</v>
      </c>
      <c r="K40" s="88" t="s">
        <v>27</v>
      </c>
      <c r="L40" s="109" t="s">
        <v>57</v>
      </c>
      <c r="P40" s="7"/>
      <c r="Q40" s="37"/>
      <c r="R40" s="4"/>
      <c r="S40" s="4" t="s">
        <v>14</v>
      </c>
      <c r="T40" s="4"/>
      <c r="U40" s="4"/>
      <c r="V40" s="4"/>
      <c r="W40" s="4"/>
      <c r="X40" s="4" t="s">
        <v>14</v>
      </c>
      <c r="Y40" s="4"/>
      <c r="Z40" s="4"/>
      <c r="AA40" s="4"/>
      <c r="AB40" s="4"/>
      <c r="AC40" s="4" t="s">
        <v>14</v>
      </c>
      <c r="AD40" s="4"/>
      <c r="AE40" s="4"/>
      <c r="AF40" s="4"/>
      <c r="AG40" s="4"/>
      <c r="AH40" s="4" t="s">
        <v>14</v>
      </c>
      <c r="AI40" s="4"/>
      <c r="AJ40" s="4"/>
      <c r="AK40" s="26"/>
      <c r="AL40" s="4"/>
      <c r="AM40" s="4" t="s">
        <v>14</v>
      </c>
      <c r="AN40" s="4"/>
      <c r="AO40" s="17"/>
    </row>
    <row r="41" spans="2:41" x14ac:dyDescent="0.25">
      <c r="B41" s="55">
        <v>0</v>
      </c>
      <c r="C41" s="83">
        <v>3781</v>
      </c>
      <c r="D41" s="85"/>
      <c r="E41" s="83">
        <v>10000</v>
      </c>
      <c r="F41" s="85"/>
      <c r="G41" s="83">
        <v>10502</v>
      </c>
      <c r="H41" s="85"/>
      <c r="I41" s="83">
        <v>9963</v>
      </c>
      <c r="J41" s="85"/>
      <c r="K41" s="110">
        <v>8992</v>
      </c>
      <c r="L41" s="109"/>
      <c r="P41" s="7"/>
      <c r="Q41" s="37"/>
      <c r="R41" s="1">
        <v>50</v>
      </c>
      <c r="S41" s="1">
        <v>100</v>
      </c>
      <c r="T41" s="1">
        <v>150</v>
      </c>
      <c r="U41" s="1">
        <v>200</v>
      </c>
      <c r="V41" s="4"/>
      <c r="W41" s="1">
        <v>50</v>
      </c>
      <c r="X41" s="1">
        <v>100</v>
      </c>
      <c r="Y41" s="1">
        <v>150</v>
      </c>
      <c r="Z41" s="1">
        <v>200</v>
      </c>
      <c r="AA41" s="4"/>
      <c r="AB41" s="1">
        <v>50</v>
      </c>
      <c r="AC41" s="1">
        <v>100</v>
      </c>
      <c r="AD41" s="1">
        <v>150</v>
      </c>
      <c r="AE41" s="1">
        <v>200</v>
      </c>
      <c r="AF41" s="4"/>
      <c r="AG41" s="1">
        <v>50</v>
      </c>
      <c r="AH41" s="1">
        <v>100</v>
      </c>
      <c r="AI41" s="1">
        <v>150</v>
      </c>
      <c r="AJ41" s="1">
        <v>200</v>
      </c>
      <c r="AK41" s="26"/>
      <c r="AL41" s="1">
        <v>50</v>
      </c>
      <c r="AM41" s="1">
        <v>100</v>
      </c>
      <c r="AN41" s="1">
        <v>150</v>
      </c>
      <c r="AO41" s="18">
        <v>200</v>
      </c>
    </row>
    <row r="42" spans="2:41" x14ac:dyDescent="0.25">
      <c r="B42" s="55">
        <v>50</v>
      </c>
      <c r="C42" s="83">
        <v>6651</v>
      </c>
      <c r="D42" s="85">
        <f>C42-C$41</f>
        <v>2870</v>
      </c>
      <c r="E42" s="83">
        <v>12565</v>
      </c>
      <c r="F42" s="85">
        <f>E42-E$41</f>
        <v>2565</v>
      </c>
      <c r="G42" s="83">
        <v>11332</v>
      </c>
      <c r="H42" s="85">
        <f>G42-G$41</f>
        <v>830</v>
      </c>
      <c r="I42" s="83">
        <v>11603</v>
      </c>
      <c r="J42" s="85">
        <f>I42-I$41</f>
        <v>1640</v>
      </c>
      <c r="K42" s="110">
        <v>9509.5</v>
      </c>
      <c r="L42" s="109">
        <f>K42-K$41</f>
        <v>517.5</v>
      </c>
      <c r="P42" s="89"/>
      <c r="Q42" s="39"/>
      <c r="R42" s="141" t="s">
        <v>6</v>
      </c>
      <c r="S42" s="141"/>
      <c r="T42" s="141"/>
      <c r="U42" s="141"/>
      <c r="V42" s="26"/>
      <c r="W42" s="141" t="s">
        <v>6</v>
      </c>
      <c r="X42" s="141"/>
      <c r="Y42" s="141"/>
      <c r="Z42" s="141"/>
      <c r="AA42" s="26"/>
      <c r="AB42" s="141" t="s">
        <v>6</v>
      </c>
      <c r="AC42" s="141"/>
      <c r="AD42" s="141"/>
      <c r="AE42" s="141"/>
      <c r="AF42" s="26"/>
      <c r="AG42" s="141" t="s">
        <v>6</v>
      </c>
      <c r="AH42" s="141"/>
      <c r="AI42" s="141"/>
      <c r="AJ42" s="141"/>
      <c r="AK42" s="26"/>
      <c r="AL42" s="141" t="s">
        <v>6</v>
      </c>
      <c r="AM42" s="141"/>
      <c r="AN42" s="141"/>
      <c r="AO42" s="142"/>
    </row>
    <row r="43" spans="2:41" x14ac:dyDescent="0.25">
      <c r="B43" s="55">
        <v>100</v>
      </c>
      <c r="C43" s="83">
        <v>9221</v>
      </c>
      <c r="D43" s="85">
        <f t="shared" ref="D43:D45" si="30">C43-C$41</f>
        <v>5440</v>
      </c>
      <c r="E43" s="83">
        <v>15060</v>
      </c>
      <c r="F43" s="85">
        <f t="shared" ref="F43" si="31">E43-E$41</f>
        <v>5060</v>
      </c>
      <c r="G43" s="83">
        <v>12092</v>
      </c>
      <c r="H43" s="85">
        <f t="shared" ref="H43:J43" si="32">G43-G$41</f>
        <v>1590</v>
      </c>
      <c r="I43" s="83">
        <v>12883</v>
      </c>
      <c r="J43" s="85">
        <f t="shared" si="32"/>
        <v>2920</v>
      </c>
      <c r="K43" s="110">
        <v>9872</v>
      </c>
      <c r="L43" s="109">
        <f t="shared" ref="L43" si="33">K43-K$41</f>
        <v>880</v>
      </c>
      <c r="P43" s="7" t="s">
        <v>4</v>
      </c>
      <c r="Q43" s="37" t="s">
        <v>15</v>
      </c>
      <c r="R43" s="10">
        <v>2870</v>
      </c>
      <c r="S43" s="10">
        <v>5440</v>
      </c>
      <c r="T43" s="10">
        <v>7710</v>
      </c>
      <c r="U43" s="10">
        <v>9680</v>
      </c>
      <c r="V43" s="11"/>
      <c r="W43" s="10">
        <v>2565</v>
      </c>
      <c r="X43" s="10">
        <v>5060</v>
      </c>
      <c r="Y43" s="10">
        <v>7485</v>
      </c>
      <c r="Z43" s="10">
        <v>9840</v>
      </c>
      <c r="AA43" s="11"/>
      <c r="AB43" s="10">
        <v>830</v>
      </c>
      <c r="AC43" s="10">
        <v>1590</v>
      </c>
      <c r="AD43" s="10">
        <v>2280</v>
      </c>
      <c r="AE43" s="10">
        <v>2900</v>
      </c>
      <c r="AF43" s="11"/>
      <c r="AG43" s="10">
        <v>1640</v>
      </c>
      <c r="AH43" s="10">
        <v>2920</v>
      </c>
      <c r="AI43" s="10">
        <v>3840</v>
      </c>
      <c r="AJ43" s="10">
        <v>4400</v>
      </c>
      <c r="AK43" s="26"/>
      <c r="AL43" s="10">
        <v>517.5</v>
      </c>
      <c r="AM43" s="10">
        <v>880</v>
      </c>
      <c r="AN43" s="10">
        <v>1087.5</v>
      </c>
      <c r="AO43" s="60">
        <v>1140</v>
      </c>
    </row>
    <row r="44" spans="2:41" x14ac:dyDescent="0.25">
      <c r="B44" s="55">
        <v>150</v>
      </c>
      <c r="C44" s="83">
        <v>11491</v>
      </c>
      <c r="D44" s="85">
        <f t="shared" si="30"/>
        <v>7710</v>
      </c>
      <c r="E44" s="83">
        <v>17485</v>
      </c>
      <c r="F44" s="85">
        <f t="shared" ref="F44" si="34">E44-E$41</f>
        <v>7485</v>
      </c>
      <c r="G44" s="83">
        <v>12782</v>
      </c>
      <c r="H44" s="85">
        <f t="shared" ref="H44:J44" si="35">G44-G$41</f>
        <v>2280</v>
      </c>
      <c r="I44" s="83">
        <v>13803</v>
      </c>
      <c r="J44" s="85">
        <f t="shared" si="35"/>
        <v>3840</v>
      </c>
      <c r="K44" s="110">
        <v>10079.5</v>
      </c>
      <c r="L44" s="109">
        <f t="shared" ref="L44" si="36">K44-K$41</f>
        <v>1087.5</v>
      </c>
      <c r="P44" s="7" t="s">
        <v>7</v>
      </c>
      <c r="Q44" s="39" t="s">
        <v>7</v>
      </c>
      <c r="R44" s="141" t="s">
        <v>132</v>
      </c>
      <c r="S44" s="141"/>
      <c r="T44" s="141"/>
      <c r="U44" s="141"/>
      <c r="V44" s="26"/>
      <c r="W44" s="141" t="s">
        <v>132</v>
      </c>
      <c r="X44" s="141"/>
      <c r="Y44" s="141"/>
      <c r="Z44" s="141"/>
      <c r="AA44" s="26"/>
      <c r="AB44" s="141" t="s">
        <v>132</v>
      </c>
      <c r="AC44" s="141"/>
      <c r="AD44" s="141"/>
      <c r="AE44" s="141"/>
      <c r="AF44" s="26"/>
      <c r="AG44" s="137" t="s">
        <v>132</v>
      </c>
      <c r="AH44" s="137"/>
      <c r="AI44" s="137"/>
      <c r="AJ44" s="137"/>
      <c r="AK44" s="26"/>
      <c r="AL44" s="137" t="s">
        <v>132</v>
      </c>
      <c r="AM44" s="137"/>
      <c r="AN44" s="137"/>
      <c r="AO44" s="138"/>
    </row>
    <row r="45" spans="2:41" ht="15.75" thickBot="1" x14ac:dyDescent="0.3">
      <c r="B45" s="82">
        <v>200</v>
      </c>
      <c r="C45" s="84">
        <v>13461</v>
      </c>
      <c r="D45" s="86">
        <f t="shared" si="30"/>
        <v>9680</v>
      </c>
      <c r="E45" s="84">
        <v>19840</v>
      </c>
      <c r="F45" s="86">
        <f t="shared" ref="F45" si="37">E45-E$41</f>
        <v>9840</v>
      </c>
      <c r="G45" s="84">
        <v>13402</v>
      </c>
      <c r="H45" s="86">
        <f t="shared" ref="H45:J45" si="38">G45-G$41</f>
        <v>2900</v>
      </c>
      <c r="I45" s="84">
        <v>14363</v>
      </c>
      <c r="J45" s="86">
        <f t="shared" si="38"/>
        <v>4400</v>
      </c>
      <c r="K45" s="111">
        <v>10132</v>
      </c>
      <c r="L45" s="112">
        <f t="shared" ref="L45" si="39">K45-K$41</f>
        <v>1140</v>
      </c>
      <c r="P45" s="7"/>
      <c r="Q45" s="37">
        <f>Q46-$U$10</f>
        <v>0.8</v>
      </c>
      <c r="R45" s="29">
        <f t="shared" ref="R45:S49" si="40">$P$47*R$43-$Q45*R$41-$R$11</f>
        <v>127.19999999999999</v>
      </c>
      <c r="S45" s="29">
        <f t="shared" si="40"/>
        <v>241.39999999999998</v>
      </c>
      <c r="T45" s="29">
        <f t="shared" ref="T45:U49" si="41">$P$47*T$43-$Q45*T$41-$R$11</f>
        <v>337.59999999999997</v>
      </c>
      <c r="U45" s="29">
        <f>$P$47*U$43-$Q45*U$41-$R$11</f>
        <v>415.79999999999995</v>
      </c>
      <c r="V45" s="29"/>
      <c r="W45" s="29">
        <f>$P$47*W$43-$Q45*W$41-$R$11</f>
        <v>108.9</v>
      </c>
      <c r="X45" s="29">
        <f>$P$47*X$43-$Q45*X$41-$R$11</f>
        <v>218.59999999999997</v>
      </c>
      <c r="Y45" s="29">
        <f t="shared" ref="X45:Z49" si="42">$P$47*Y$43-$Q45*Y$41-$R$11</f>
        <v>324.09999999999997</v>
      </c>
      <c r="Z45" s="29">
        <f t="shared" si="42"/>
        <v>425.4</v>
      </c>
      <c r="AA45" s="29"/>
      <c r="AB45" s="19">
        <f>$P$47*AB$43-$Q45*AB$41-$R$11</f>
        <v>4.7999999999999972</v>
      </c>
      <c r="AC45" s="29">
        <f t="shared" ref="AC45:AE49" si="43">$P$47*AC$43-$Q45*AC$41-$R$11</f>
        <v>10.399999999999991</v>
      </c>
      <c r="AD45" s="29">
        <f t="shared" si="43"/>
        <v>11.799999999999983</v>
      </c>
      <c r="AE45" s="29">
        <f t="shared" si="43"/>
        <v>9</v>
      </c>
      <c r="AF45" s="29"/>
      <c r="AG45" s="29">
        <f>$P$47*AG$43-$Q45*AG$41-$R$11</f>
        <v>53.399999999999991</v>
      </c>
      <c r="AH45" s="29">
        <f t="shared" ref="AH45:AJ49" si="44">$P$47*AH$43-$Q45*AH$41-$R$11</f>
        <v>90.199999999999989</v>
      </c>
      <c r="AI45" s="29">
        <f t="shared" si="44"/>
        <v>105.39999999999998</v>
      </c>
      <c r="AJ45" s="29">
        <f t="shared" si="44"/>
        <v>99</v>
      </c>
      <c r="AK45" s="26"/>
      <c r="AL45" s="29">
        <f>$P$47*AL$43-$Q45*AL$41-$R$11</f>
        <v>-13.950000000000003</v>
      </c>
      <c r="AM45" s="29">
        <f t="shared" ref="AM45:AO49" si="45">$P$47*AM$43-$Q45*AM$41-$R$11</f>
        <v>-32.200000000000003</v>
      </c>
      <c r="AN45" s="29">
        <f t="shared" si="45"/>
        <v>-59.75</v>
      </c>
      <c r="AO45" s="42">
        <f t="shared" si="45"/>
        <v>-96.600000000000009</v>
      </c>
    </row>
    <row r="46" spans="2:41" x14ac:dyDescent="0.25">
      <c r="B46" s="90"/>
      <c r="C46" s="100"/>
      <c r="D46" s="101"/>
      <c r="E46" s="100"/>
      <c r="F46" s="101"/>
      <c r="G46" s="100"/>
      <c r="H46" s="101"/>
      <c r="I46" s="100"/>
      <c r="J46" s="101"/>
      <c r="K46" s="102"/>
      <c r="L46" s="101"/>
      <c r="P46" s="7"/>
      <c r="Q46" s="37">
        <f>Q47-$U$10</f>
        <v>1</v>
      </c>
      <c r="R46" s="29">
        <f t="shared" si="40"/>
        <v>117.19999999999999</v>
      </c>
      <c r="S46" s="29">
        <f t="shared" si="40"/>
        <v>221.39999999999998</v>
      </c>
      <c r="T46" s="29">
        <f t="shared" si="41"/>
        <v>307.59999999999997</v>
      </c>
      <c r="U46" s="29">
        <f t="shared" si="41"/>
        <v>375.79999999999995</v>
      </c>
      <c r="V46" s="29"/>
      <c r="W46" s="29">
        <f t="shared" ref="W46:W49" si="46">$P$47*W$43-$Q46*W$41-$R$11</f>
        <v>98.9</v>
      </c>
      <c r="X46" s="29">
        <f t="shared" si="42"/>
        <v>198.59999999999997</v>
      </c>
      <c r="Y46" s="29">
        <f t="shared" si="42"/>
        <v>294.09999999999997</v>
      </c>
      <c r="Z46" s="29">
        <f t="shared" si="42"/>
        <v>385.4</v>
      </c>
      <c r="AA46" s="29"/>
      <c r="AB46" s="29">
        <f t="shared" ref="AB46:AB49" si="47">$P$47*AB$43-$Q46*AB$41-$R$11</f>
        <v>-5.2000000000000028</v>
      </c>
      <c r="AC46" s="29">
        <f t="shared" si="43"/>
        <v>-9.6000000000000085</v>
      </c>
      <c r="AD46" s="29">
        <f t="shared" si="43"/>
        <v>-18.200000000000017</v>
      </c>
      <c r="AE46" s="29">
        <f t="shared" si="43"/>
        <v>-31</v>
      </c>
      <c r="AF46" s="29"/>
      <c r="AG46" s="29">
        <f>$P$47*AG$43-$Q46*AG$41-$R$11</f>
        <v>43.399999999999991</v>
      </c>
      <c r="AH46" s="29">
        <f t="shared" si="44"/>
        <v>70.199999999999989</v>
      </c>
      <c r="AI46" s="29">
        <f t="shared" si="44"/>
        <v>75.399999999999977</v>
      </c>
      <c r="AJ46" s="29">
        <f t="shared" si="44"/>
        <v>59</v>
      </c>
      <c r="AK46" s="26"/>
      <c r="AL46" s="29">
        <f>$P$47*AL$43-$Q46*AL$41-$R$11</f>
        <v>-23.950000000000003</v>
      </c>
      <c r="AM46" s="29">
        <f t="shared" si="45"/>
        <v>-52.2</v>
      </c>
      <c r="AN46" s="29">
        <f t="shared" si="45"/>
        <v>-89.75</v>
      </c>
      <c r="AO46" s="42">
        <f t="shared" si="45"/>
        <v>-136.60000000000002</v>
      </c>
    </row>
    <row r="47" spans="2:41" x14ac:dyDescent="0.25">
      <c r="B47" s="4"/>
      <c r="C47" s="4"/>
      <c r="D47" s="4"/>
      <c r="E47" s="26"/>
      <c r="F47" s="26"/>
      <c r="G47" s="26"/>
      <c r="H47" s="26"/>
      <c r="I47" s="26"/>
      <c r="J47" s="26"/>
      <c r="K47" s="26"/>
      <c r="L47" s="26"/>
      <c r="P47" s="7">
        <f>P52-$U$9</f>
        <v>0.06</v>
      </c>
      <c r="Q47" s="37">
        <f>$R$10</f>
        <v>1.2</v>
      </c>
      <c r="R47" s="29">
        <f t="shared" si="40"/>
        <v>107.19999999999999</v>
      </c>
      <c r="S47" s="29">
        <f t="shared" si="40"/>
        <v>201.39999999999998</v>
      </c>
      <c r="T47" s="29">
        <f t="shared" si="41"/>
        <v>277.59999999999997</v>
      </c>
      <c r="U47" s="29">
        <f t="shared" si="41"/>
        <v>335.79999999999995</v>
      </c>
      <c r="V47" s="29"/>
      <c r="W47" s="29">
        <f t="shared" si="46"/>
        <v>88.9</v>
      </c>
      <c r="X47" s="29">
        <f t="shared" si="42"/>
        <v>178.59999999999997</v>
      </c>
      <c r="Y47" s="29">
        <f t="shared" si="42"/>
        <v>264.09999999999997</v>
      </c>
      <c r="Z47" s="29">
        <f t="shared" si="42"/>
        <v>345.4</v>
      </c>
      <c r="AA47" s="29"/>
      <c r="AB47" s="29">
        <f t="shared" si="47"/>
        <v>-15.200000000000003</v>
      </c>
      <c r="AC47" s="29">
        <f t="shared" si="43"/>
        <v>-29.600000000000009</v>
      </c>
      <c r="AD47" s="29">
        <f t="shared" si="43"/>
        <v>-48.200000000000017</v>
      </c>
      <c r="AE47" s="29">
        <f t="shared" si="43"/>
        <v>-71</v>
      </c>
      <c r="AF47" s="29"/>
      <c r="AG47" s="29">
        <f t="shared" ref="AG47:AG49" si="48">$P$47*AG$43-$Q47*AG$41-$R$11</f>
        <v>33.399999999999991</v>
      </c>
      <c r="AH47" s="29">
        <f t="shared" si="44"/>
        <v>50.199999999999989</v>
      </c>
      <c r="AI47" s="29">
        <f t="shared" si="44"/>
        <v>45.399999999999977</v>
      </c>
      <c r="AJ47" s="29">
        <f t="shared" si="44"/>
        <v>19</v>
      </c>
      <c r="AK47" s="26"/>
      <c r="AL47" s="29">
        <f t="shared" ref="AL47:AL49" si="49">$P$47*AL$43-$Q47*AL$41-$R$11</f>
        <v>-33.950000000000003</v>
      </c>
      <c r="AM47" s="29">
        <f t="shared" si="45"/>
        <v>-72.2</v>
      </c>
      <c r="AN47" s="29">
        <f t="shared" si="45"/>
        <v>-119.75</v>
      </c>
      <c r="AO47" s="42">
        <f t="shared" si="45"/>
        <v>-176.60000000000002</v>
      </c>
    </row>
    <row r="48" spans="2:41" x14ac:dyDescent="0.25">
      <c r="B48" s="1"/>
      <c r="C48" s="22"/>
      <c r="D48" s="23"/>
      <c r="P48" s="7"/>
      <c r="Q48" s="37">
        <f>Q47+$U$10</f>
        <v>1.4</v>
      </c>
      <c r="R48" s="29">
        <f t="shared" si="40"/>
        <v>97.199999999999989</v>
      </c>
      <c r="S48" s="29">
        <f t="shared" si="40"/>
        <v>181.39999999999998</v>
      </c>
      <c r="T48" s="29">
        <f t="shared" si="41"/>
        <v>247.59999999999997</v>
      </c>
      <c r="U48" s="29">
        <f t="shared" si="41"/>
        <v>295.79999999999995</v>
      </c>
      <c r="V48" s="29"/>
      <c r="W48" s="29">
        <f t="shared" si="46"/>
        <v>78.900000000000006</v>
      </c>
      <c r="X48" s="29">
        <f t="shared" si="42"/>
        <v>158.59999999999997</v>
      </c>
      <c r="Y48" s="29">
        <f t="shared" si="42"/>
        <v>234.09999999999997</v>
      </c>
      <c r="Z48" s="29">
        <f t="shared" si="42"/>
        <v>305.39999999999998</v>
      </c>
      <c r="AA48" s="29"/>
      <c r="AB48" s="29">
        <f t="shared" si="47"/>
        <v>-25.200000000000003</v>
      </c>
      <c r="AC48" s="29">
        <f t="shared" si="43"/>
        <v>-49.600000000000009</v>
      </c>
      <c r="AD48" s="29">
        <f t="shared" si="43"/>
        <v>-78.200000000000017</v>
      </c>
      <c r="AE48" s="29">
        <f t="shared" si="43"/>
        <v>-111</v>
      </c>
      <c r="AF48" s="29"/>
      <c r="AG48" s="29">
        <f t="shared" si="48"/>
        <v>23.399999999999991</v>
      </c>
      <c r="AH48" s="29">
        <f t="shared" si="44"/>
        <v>30.199999999999989</v>
      </c>
      <c r="AI48" s="29">
        <f t="shared" si="44"/>
        <v>15.399999999999977</v>
      </c>
      <c r="AJ48" s="29">
        <f t="shared" si="44"/>
        <v>-21</v>
      </c>
      <c r="AK48" s="26"/>
      <c r="AL48" s="29">
        <f t="shared" si="49"/>
        <v>-43.95</v>
      </c>
      <c r="AM48" s="29">
        <f t="shared" si="45"/>
        <v>-92.2</v>
      </c>
      <c r="AN48" s="29">
        <f t="shared" si="45"/>
        <v>-149.75</v>
      </c>
      <c r="AO48" s="42">
        <f t="shared" si="45"/>
        <v>-216.60000000000002</v>
      </c>
    </row>
    <row r="49" spans="2:41" x14ac:dyDescent="0.25">
      <c r="B49" s="24"/>
      <c r="C49" s="24"/>
      <c r="D49" s="23"/>
      <c r="P49" s="12"/>
      <c r="Q49" s="13">
        <f>Q48+$U$10</f>
        <v>1.5999999999999999</v>
      </c>
      <c r="R49" s="30">
        <f t="shared" si="40"/>
        <v>87.199999999999989</v>
      </c>
      <c r="S49" s="30">
        <f t="shared" si="40"/>
        <v>161.39999999999998</v>
      </c>
      <c r="T49" s="30">
        <f t="shared" si="41"/>
        <v>217.6</v>
      </c>
      <c r="U49" s="30">
        <f t="shared" si="41"/>
        <v>255.79999999999995</v>
      </c>
      <c r="V49" s="30"/>
      <c r="W49" s="30">
        <f t="shared" si="46"/>
        <v>68.900000000000006</v>
      </c>
      <c r="X49" s="30">
        <f t="shared" si="42"/>
        <v>138.59999999999997</v>
      </c>
      <c r="Y49" s="30">
        <f t="shared" si="42"/>
        <v>204.1</v>
      </c>
      <c r="Z49" s="30">
        <f t="shared" si="42"/>
        <v>265.39999999999998</v>
      </c>
      <c r="AA49" s="30"/>
      <c r="AB49" s="30">
        <f t="shared" si="47"/>
        <v>-35.200000000000003</v>
      </c>
      <c r="AC49" s="30">
        <f t="shared" si="43"/>
        <v>-69.600000000000009</v>
      </c>
      <c r="AD49" s="30">
        <f t="shared" si="43"/>
        <v>-108.19999999999999</v>
      </c>
      <c r="AE49" s="30">
        <f t="shared" si="43"/>
        <v>-151</v>
      </c>
      <c r="AF49" s="30"/>
      <c r="AG49" s="30">
        <f t="shared" si="48"/>
        <v>13.399999999999991</v>
      </c>
      <c r="AH49" s="30">
        <f t="shared" si="44"/>
        <v>10.199999999999989</v>
      </c>
      <c r="AI49" s="30">
        <f t="shared" si="44"/>
        <v>-14.599999999999994</v>
      </c>
      <c r="AJ49" s="30">
        <f t="shared" si="44"/>
        <v>-61</v>
      </c>
      <c r="AK49" s="26"/>
      <c r="AL49" s="30">
        <f t="shared" si="49"/>
        <v>-53.95</v>
      </c>
      <c r="AM49" s="30">
        <f t="shared" si="45"/>
        <v>-112.2</v>
      </c>
      <c r="AN49" s="30">
        <f t="shared" si="45"/>
        <v>-179.74999999999997</v>
      </c>
      <c r="AO49" s="43">
        <f t="shared" si="45"/>
        <v>-256.60000000000002</v>
      </c>
    </row>
    <row r="50" spans="2:41" x14ac:dyDescent="0.25">
      <c r="B50" s="25"/>
      <c r="C50" s="22"/>
      <c r="P50" s="7"/>
      <c r="Q50" s="37">
        <f>Q51-$U$10</f>
        <v>0.8</v>
      </c>
      <c r="R50" s="29">
        <f t="shared" ref="R50:S52" si="50">$P$52*R$43-$Q50*R$41-$R$11</f>
        <v>184.6</v>
      </c>
      <c r="S50" s="29">
        <f t="shared" si="50"/>
        <v>350.2</v>
      </c>
      <c r="T50" s="29">
        <f t="shared" ref="S50:U54" si="51">$P$52*T$43-$Q50*T$41-$R$11</f>
        <v>491.80000000000007</v>
      </c>
      <c r="U50" s="29">
        <f t="shared" si="51"/>
        <v>609.4</v>
      </c>
      <c r="V50" s="29"/>
      <c r="W50" s="29">
        <f>$P$52*W$43-$Q50*W$41-$R$11</f>
        <v>160.20000000000002</v>
      </c>
      <c r="X50" s="29">
        <f t="shared" ref="X50:Z54" si="52">$P$52*X$43-$Q50*X$41-$R$11</f>
        <v>319.8</v>
      </c>
      <c r="Y50" s="29">
        <f t="shared" si="52"/>
        <v>473.80000000000007</v>
      </c>
      <c r="Z50" s="29">
        <f t="shared" si="52"/>
        <v>622.20000000000005</v>
      </c>
      <c r="AA50" s="29"/>
      <c r="AB50" s="29">
        <f>$P$52*AB$43-$Q50*AB$41-$R$11</f>
        <v>21.400000000000006</v>
      </c>
      <c r="AC50" s="29">
        <f t="shared" ref="AC50:AE54" si="53">$P$52*AC$43-$Q50*AC$41-$R$11</f>
        <v>42.2</v>
      </c>
      <c r="AD50" s="29">
        <f t="shared" si="53"/>
        <v>57.400000000000006</v>
      </c>
      <c r="AE50" s="29">
        <f t="shared" si="53"/>
        <v>67</v>
      </c>
      <c r="AF50" s="29"/>
      <c r="AG50" s="29">
        <f>$P$52*AG$43-$Q50*AG$41-$R$11</f>
        <v>86.199999999999989</v>
      </c>
      <c r="AH50" s="29">
        <f t="shared" ref="AH50:AJ54" si="54">$P$52*AH$43-$Q50*AH$41-$R$11</f>
        <v>148.6</v>
      </c>
      <c r="AI50" s="29">
        <f t="shared" si="54"/>
        <v>182.2</v>
      </c>
      <c r="AJ50" s="29">
        <f t="shared" si="54"/>
        <v>187</v>
      </c>
      <c r="AK50" s="26"/>
      <c r="AL50" s="29">
        <f>$P$52*AL$43-$Q50*AL$41-$R$11</f>
        <v>-3.6000000000000014</v>
      </c>
      <c r="AM50" s="29">
        <f t="shared" ref="AM50:AO54" si="55">$P$52*AM$43-$Q50*AM$41-$R$11</f>
        <v>-14.599999999999994</v>
      </c>
      <c r="AN50" s="29">
        <f t="shared" si="55"/>
        <v>-38</v>
      </c>
      <c r="AO50" s="42">
        <f t="shared" si="55"/>
        <v>-73.8</v>
      </c>
    </row>
    <row r="51" spans="2:41" x14ac:dyDescent="0.25">
      <c r="B51" s="1"/>
      <c r="C51" s="22"/>
      <c r="D51" s="21"/>
      <c r="P51" s="7"/>
      <c r="Q51" s="37">
        <f>Q52-$U$10</f>
        <v>1</v>
      </c>
      <c r="R51" s="29">
        <f t="shared" si="50"/>
        <v>174.6</v>
      </c>
      <c r="S51" s="29">
        <f t="shared" si="50"/>
        <v>330.2</v>
      </c>
      <c r="T51" s="29">
        <f t="shared" si="51"/>
        <v>461.80000000000007</v>
      </c>
      <c r="U51" s="29">
        <f t="shared" si="51"/>
        <v>569.4</v>
      </c>
      <c r="V51" s="29"/>
      <c r="W51" s="29">
        <f t="shared" ref="W51:W54" si="56">$P$52*W$43-$Q51*W$41-$R$11</f>
        <v>150.20000000000002</v>
      </c>
      <c r="X51" s="29">
        <f t="shared" si="52"/>
        <v>299.8</v>
      </c>
      <c r="Y51" s="29">
        <f t="shared" si="52"/>
        <v>443.80000000000007</v>
      </c>
      <c r="Z51" s="29">
        <f t="shared" si="52"/>
        <v>582.20000000000005</v>
      </c>
      <c r="AA51" s="29"/>
      <c r="AB51" s="29">
        <f t="shared" ref="AB51:AB54" si="57">$P$52*AB$43-$Q51*AB$41-$R$11</f>
        <v>11.400000000000006</v>
      </c>
      <c r="AC51" s="29">
        <f t="shared" si="53"/>
        <v>22.200000000000003</v>
      </c>
      <c r="AD51" s="29">
        <f t="shared" si="53"/>
        <v>27.400000000000006</v>
      </c>
      <c r="AE51" s="29">
        <f t="shared" si="53"/>
        <v>27</v>
      </c>
      <c r="AF51" s="29"/>
      <c r="AG51" s="29">
        <f t="shared" ref="AG51:AG54" si="58">$P$52*AG$43-$Q51*AG$41-$R$11</f>
        <v>76.199999999999989</v>
      </c>
      <c r="AH51" s="29">
        <f t="shared" si="54"/>
        <v>128.6</v>
      </c>
      <c r="AI51" s="29">
        <f t="shared" si="54"/>
        <v>152.19999999999999</v>
      </c>
      <c r="AJ51" s="29">
        <f t="shared" si="54"/>
        <v>147</v>
      </c>
      <c r="AK51" s="26"/>
      <c r="AL51" s="29">
        <f t="shared" ref="AL51:AL54" si="59">$P$52*AL$43-$Q51*AL$41-$R$11</f>
        <v>-13.600000000000001</v>
      </c>
      <c r="AM51" s="29">
        <f t="shared" si="55"/>
        <v>-34.599999999999994</v>
      </c>
      <c r="AN51" s="29">
        <f t="shared" si="55"/>
        <v>-68</v>
      </c>
      <c r="AO51" s="42">
        <f t="shared" si="55"/>
        <v>-113.8</v>
      </c>
    </row>
    <row r="52" spans="2:41" x14ac:dyDescent="0.25">
      <c r="B52" s="1"/>
      <c r="C52" s="22"/>
      <c r="D52" s="21"/>
      <c r="P52" s="7">
        <f>$R$9</f>
        <v>0.08</v>
      </c>
      <c r="Q52" s="37">
        <f>$R$10</f>
        <v>1.2</v>
      </c>
      <c r="R52" s="29">
        <f t="shared" si="50"/>
        <v>164.6</v>
      </c>
      <c r="S52" s="29">
        <f t="shared" si="50"/>
        <v>310.2</v>
      </c>
      <c r="T52" s="29">
        <f t="shared" si="51"/>
        <v>431.80000000000007</v>
      </c>
      <c r="U52" s="29">
        <f t="shared" si="51"/>
        <v>529.4</v>
      </c>
      <c r="V52" s="29"/>
      <c r="W52" s="29">
        <f t="shared" si="56"/>
        <v>140.20000000000002</v>
      </c>
      <c r="X52" s="29">
        <f t="shared" si="52"/>
        <v>279.8</v>
      </c>
      <c r="Y52" s="29">
        <f t="shared" si="52"/>
        <v>413.80000000000007</v>
      </c>
      <c r="Z52" s="29">
        <f t="shared" si="52"/>
        <v>542.20000000000005</v>
      </c>
      <c r="AA52" s="29"/>
      <c r="AB52" s="29">
        <f t="shared" si="57"/>
        <v>1.4000000000000057</v>
      </c>
      <c r="AC52" s="29">
        <f t="shared" si="53"/>
        <v>2.2000000000000028</v>
      </c>
      <c r="AD52" s="29">
        <f t="shared" si="53"/>
        <v>-2.5999999999999943</v>
      </c>
      <c r="AE52" s="29">
        <f t="shared" si="53"/>
        <v>-13</v>
      </c>
      <c r="AF52" s="29"/>
      <c r="AG52" s="29">
        <f t="shared" si="58"/>
        <v>66.199999999999989</v>
      </c>
      <c r="AH52" s="29">
        <f t="shared" si="54"/>
        <v>108.6</v>
      </c>
      <c r="AI52" s="29">
        <f t="shared" si="54"/>
        <v>122.19999999999999</v>
      </c>
      <c r="AJ52" s="29">
        <f t="shared" si="54"/>
        <v>107</v>
      </c>
      <c r="AK52" s="26"/>
      <c r="AL52" s="29">
        <f t="shared" si="59"/>
        <v>-23.6</v>
      </c>
      <c r="AM52" s="29">
        <f t="shared" si="55"/>
        <v>-54.599999999999994</v>
      </c>
      <c r="AN52" s="29">
        <f t="shared" si="55"/>
        <v>-98</v>
      </c>
      <c r="AO52" s="42">
        <f t="shared" si="55"/>
        <v>-153.80000000000001</v>
      </c>
    </row>
    <row r="53" spans="2:41" x14ac:dyDescent="0.25">
      <c r="B53" s="1"/>
      <c r="C53" s="22"/>
      <c r="D53" s="21"/>
      <c r="P53" s="7"/>
      <c r="Q53" s="37">
        <f>Q52+$U$10</f>
        <v>1.4</v>
      </c>
      <c r="R53" s="29">
        <f>$P$52*R$43-$Q53*R$41-$R$11</f>
        <v>154.6</v>
      </c>
      <c r="S53" s="29">
        <f t="shared" si="51"/>
        <v>290.2</v>
      </c>
      <c r="T53" s="29">
        <f t="shared" si="51"/>
        <v>401.80000000000007</v>
      </c>
      <c r="U53" s="29">
        <f t="shared" si="51"/>
        <v>489.4</v>
      </c>
      <c r="V53" s="29"/>
      <c r="W53" s="29">
        <f t="shared" si="56"/>
        <v>130.20000000000002</v>
      </c>
      <c r="X53" s="29">
        <f t="shared" si="52"/>
        <v>259.8</v>
      </c>
      <c r="Y53" s="29">
        <f t="shared" si="52"/>
        <v>383.80000000000007</v>
      </c>
      <c r="Z53" s="29">
        <f t="shared" si="52"/>
        <v>502.20000000000005</v>
      </c>
      <c r="AA53" s="29"/>
      <c r="AB53" s="29">
        <f t="shared" si="57"/>
        <v>-8.5999999999999943</v>
      </c>
      <c r="AC53" s="29">
        <f t="shared" si="53"/>
        <v>-17.799999999999997</v>
      </c>
      <c r="AD53" s="29">
        <f t="shared" si="53"/>
        <v>-32.599999999999994</v>
      </c>
      <c r="AE53" s="29">
        <f t="shared" si="53"/>
        <v>-53</v>
      </c>
      <c r="AF53" s="29"/>
      <c r="AG53" s="29">
        <f t="shared" si="58"/>
        <v>56.199999999999989</v>
      </c>
      <c r="AH53" s="29">
        <f t="shared" si="54"/>
        <v>88.6</v>
      </c>
      <c r="AI53" s="29">
        <f t="shared" si="54"/>
        <v>92.199999999999989</v>
      </c>
      <c r="AJ53" s="29">
        <f t="shared" si="54"/>
        <v>67</v>
      </c>
      <c r="AK53" s="26"/>
      <c r="AL53" s="29">
        <f t="shared" si="59"/>
        <v>-33.6</v>
      </c>
      <c r="AM53" s="29">
        <f t="shared" si="55"/>
        <v>-74.599999999999994</v>
      </c>
      <c r="AN53" s="29">
        <f t="shared" si="55"/>
        <v>-128</v>
      </c>
      <c r="AO53" s="42">
        <f t="shared" si="55"/>
        <v>-193.8</v>
      </c>
    </row>
    <row r="54" spans="2:41" x14ac:dyDescent="0.25">
      <c r="B54" s="1"/>
      <c r="C54" s="22"/>
      <c r="D54" s="21"/>
      <c r="P54" s="12"/>
      <c r="Q54" s="13">
        <f>Q53+$U$10</f>
        <v>1.5999999999999999</v>
      </c>
      <c r="R54" s="30">
        <f>$P$52*R$43-$Q54*R$41-$R$11</f>
        <v>144.6</v>
      </c>
      <c r="S54" s="30">
        <f t="shared" si="51"/>
        <v>270.2</v>
      </c>
      <c r="T54" s="30">
        <f t="shared" si="51"/>
        <v>371.80000000000007</v>
      </c>
      <c r="U54" s="30">
        <f>$P$52*U$43-$Q54*U$41-$R$11</f>
        <v>449.4</v>
      </c>
      <c r="V54" s="30"/>
      <c r="W54" s="30">
        <f t="shared" si="56"/>
        <v>120.20000000000002</v>
      </c>
      <c r="X54" s="30">
        <f t="shared" si="52"/>
        <v>239.8</v>
      </c>
      <c r="Y54" s="30">
        <f t="shared" si="52"/>
        <v>353.80000000000007</v>
      </c>
      <c r="Z54" s="30">
        <f t="shared" si="52"/>
        <v>462.20000000000005</v>
      </c>
      <c r="AA54" s="30"/>
      <c r="AB54" s="30">
        <f t="shared" si="57"/>
        <v>-18.599999999999994</v>
      </c>
      <c r="AC54" s="30">
        <f t="shared" si="53"/>
        <v>-37.799999999999997</v>
      </c>
      <c r="AD54" s="30">
        <f t="shared" si="53"/>
        <v>-62.599999999999966</v>
      </c>
      <c r="AE54" s="30">
        <f t="shared" si="53"/>
        <v>-93</v>
      </c>
      <c r="AF54" s="30"/>
      <c r="AG54" s="30">
        <f t="shared" si="58"/>
        <v>46.199999999999989</v>
      </c>
      <c r="AH54" s="30">
        <f t="shared" si="54"/>
        <v>68.599999999999994</v>
      </c>
      <c r="AI54" s="30">
        <f t="shared" si="54"/>
        <v>62.200000000000017</v>
      </c>
      <c r="AJ54" s="30">
        <f t="shared" si="54"/>
        <v>27</v>
      </c>
      <c r="AK54" s="26"/>
      <c r="AL54" s="30">
        <f t="shared" si="59"/>
        <v>-43.6</v>
      </c>
      <c r="AM54" s="30">
        <f t="shared" si="55"/>
        <v>-94.6</v>
      </c>
      <c r="AN54" s="30">
        <f t="shared" si="55"/>
        <v>-157.99999999999997</v>
      </c>
      <c r="AO54" s="43">
        <f t="shared" si="55"/>
        <v>-233.8</v>
      </c>
    </row>
    <row r="55" spans="2:41" x14ac:dyDescent="0.25">
      <c r="P55" s="7"/>
      <c r="Q55" s="37">
        <f>Q56-$U$10</f>
        <v>0.8</v>
      </c>
      <c r="R55" s="29">
        <f>$P$57*R$43-$Q55*R$41-$R$11</f>
        <v>242</v>
      </c>
      <c r="S55" s="29">
        <f t="shared" ref="S55:U59" si="60">$P$57*S$43-$Q55*S$41-$R$11</f>
        <v>459</v>
      </c>
      <c r="T55" s="29">
        <f t="shared" si="60"/>
        <v>646</v>
      </c>
      <c r="U55" s="29">
        <f t="shared" si="60"/>
        <v>803</v>
      </c>
      <c r="V55" s="29"/>
      <c r="W55" s="29">
        <f>$P$57*W$43-$Q55*W$41-$R$11</f>
        <v>211.5</v>
      </c>
      <c r="X55" s="29">
        <f t="shared" ref="X55:Z59" si="61">$P$57*X$43-$Q55*X$41-$R$11</f>
        <v>421</v>
      </c>
      <c r="Y55" s="29">
        <f t="shared" si="61"/>
        <v>623.5</v>
      </c>
      <c r="Z55" s="29">
        <f t="shared" si="61"/>
        <v>819</v>
      </c>
      <c r="AA55" s="29"/>
      <c r="AB55" s="29">
        <f>$P$57*AB$43-$Q55*AB$41-$R$11</f>
        <v>38</v>
      </c>
      <c r="AC55" s="29">
        <f t="shared" ref="AC55:AE59" si="62">$P$57*AC$43-$Q55*AC$41-$R$11</f>
        <v>74</v>
      </c>
      <c r="AD55" s="29">
        <f t="shared" si="62"/>
        <v>103</v>
      </c>
      <c r="AE55" s="29">
        <f t="shared" si="62"/>
        <v>125</v>
      </c>
      <c r="AF55" s="29"/>
      <c r="AG55" s="29">
        <f>$P$57*AG$43-$Q55*AG$41-$R$11</f>
        <v>119</v>
      </c>
      <c r="AH55" s="29">
        <f t="shared" ref="AH55:AJ59" si="63">$P$57*AH$43-$Q55*AH$41-$R$11</f>
        <v>207</v>
      </c>
      <c r="AI55" s="29">
        <f t="shared" si="63"/>
        <v>259</v>
      </c>
      <c r="AJ55" s="29">
        <f t="shared" si="63"/>
        <v>275</v>
      </c>
      <c r="AK55" s="26"/>
      <c r="AL55" s="29">
        <f>$P$57*AL$43-$Q55*AL$41-$R$11</f>
        <v>6.75</v>
      </c>
      <c r="AM55" s="29">
        <f t="shared" ref="AM55:AO59" si="64">$P$57*AM$43-$Q55*AM$41-$R$11</f>
        <v>3</v>
      </c>
      <c r="AN55" s="29">
        <f t="shared" si="64"/>
        <v>-16.25</v>
      </c>
      <c r="AO55" s="42">
        <f t="shared" si="64"/>
        <v>-51</v>
      </c>
    </row>
    <row r="56" spans="2:41" x14ac:dyDescent="0.25">
      <c r="P56" s="7"/>
      <c r="Q56" s="37">
        <f>Q57-$U$10</f>
        <v>1</v>
      </c>
      <c r="R56" s="29">
        <f>$P$57*R$43-$Q56*R$41-$R$11</f>
        <v>232</v>
      </c>
      <c r="S56" s="29">
        <f t="shared" si="60"/>
        <v>439</v>
      </c>
      <c r="T56" s="29">
        <f t="shared" si="60"/>
        <v>616</v>
      </c>
      <c r="U56" s="29">
        <f t="shared" si="60"/>
        <v>763</v>
      </c>
      <c r="V56" s="29"/>
      <c r="W56" s="29">
        <f t="shared" ref="W56:W59" si="65">$P$57*W$43-$Q56*W$41-$R$11</f>
        <v>201.5</v>
      </c>
      <c r="X56" s="29">
        <f t="shared" si="61"/>
        <v>401</v>
      </c>
      <c r="Y56" s="29">
        <f t="shared" si="61"/>
        <v>593.5</v>
      </c>
      <c r="Z56" s="29">
        <f t="shared" si="61"/>
        <v>779</v>
      </c>
      <c r="AA56" s="29"/>
      <c r="AB56" s="29">
        <f t="shared" ref="AB56:AB59" si="66">$P$57*AB$43-$Q56*AB$41-$R$11</f>
        <v>28</v>
      </c>
      <c r="AC56" s="29">
        <f t="shared" si="62"/>
        <v>54</v>
      </c>
      <c r="AD56" s="29">
        <f t="shared" si="62"/>
        <v>73</v>
      </c>
      <c r="AE56" s="29">
        <f t="shared" si="62"/>
        <v>85</v>
      </c>
      <c r="AF56" s="29"/>
      <c r="AG56" s="29">
        <f t="shared" ref="AG56:AG59" si="67">$P$57*AG$43-$Q56*AG$41-$R$11</f>
        <v>109</v>
      </c>
      <c r="AH56" s="29">
        <f t="shared" si="63"/>
        <v>187</v>
      </c>
      <c r="AI56" s="29">
        <f t="shared" si="63"/>
        <v>229</v>
      </c>
      <c r="AJ56" s="29">
        <f t="shared" si="63"/>
        <v>235</v>
      </c>
      <c r="AK56" s="26"/>
      <c r="AL56" s="29">
        <f t="shared" ref="AL56:AL59" si="68">$P$57*AL$43-$Q56*AL$41-$R$11</f>
        <v>-3.25</v>
      </c>
      <c r="AM56" s="29">
        <f t="shared" si="64"/>
        <v>-17</v>
      </c>
      <c r="AN56" s="29">
        <f t="shared" si="64"/>
        <v>-46.25</v>
      </c>
      <c r="AO56" s="42">
        <f t="shared" si="64"/>
        <v>-91</v>
      </c>
    </row>
    <row r="57" spans="2:41" x14ac:dyDescent="0.25">
      <c r="P57" s="14">
        <f>P52+$U$9</f>
        <v>0.1</v>
      </c>
      <c r="Q57" s="37">
        <f>$R$10</f>
        <v>1.2</v>
      </c>
      <c r="R57" s="29">
        <f>$P$57*R$43-$Q57*R$41-$R$11</f>
        <v>222</v>
      </c>
      <c r="S57" s="29">
        <f t="shared" si="60"/>
        <v>419</v>
      </c>
      <c r="T57" s="29">
        <f t="shared" si="60"/>
        <v>586</v>
      </c>
      <c r="U57" s="29">
        <f t="shared" si="60"/>
        <v>723</v>
      </c>
      <c r="V57" s="29"/>
      <c r="W57" s="29">
        <f t="shared" si="65"/>
        <v>191.5</v>
      </c>
      <c r="X57" s="29">
        <f t="shared" si="61"/>
        <v>381</v>
      </c>
      <c r="Y57" s="29">
        <f t="shared" si="61"/>
        <v>563.5</v>
      </c>
      <c r="Z57" s="29">
        <f t="shared" si="61"/>
        <v>739</v>
      </c>
      <c r="AA57" s="29"/>
      <c r="AB57" s="29">
        <f t="shared" si="66"/>
        <v>18</v>
      </c>
      <c r="AC57" s="29">
        <f t="shared" si="62"/>
        <v>34</v>
      </c>
      <c r="AD57" s="29">
        <f t="shared" si="62"/>
        <v>43</v>
      </c>
      <c r="AE57" s="29">
        <f t="shared" si="62"/>
        <v>45</v>
      </c>
      <c r="AF57" s="29"/>
      <c r="AG57" s="29">
        <f t="shared" si="67"/>
        <v>99</v>
      </c>
      <c r="AH57" s="29">
        <f t="shared" si="63"/>
        <v>167</v>
      </c>
      <c r="AI57" s="29">
        <f t="shared" si="63"/>
        <v>199</v>
      </c>
      <c r="AJ57" s="29">
        <f t="shared" si="63"/>
        <v>195</v>
      </c>
      <c r="AK57" s="26"/>
      <c r="AL57" s="29">
        <f t="shared" si="68"/>
        <v>-13.25</v>
      </c>
      <c r="AM57" s="29">
        <f t="shared" si="64"/>
        <v>-37</v>
      </c>
      <c r="AN57" s="29">
        <f t="shared" si="64"/>
        <v>-76.25</v>
      </c>
      <c r="AO57" s="42">
        <f t="shared" si="64"/>
        <v>-131</v>
      </c>
    </row>
    <row r="58" spans="2:41" x14ac:dyDescent="0.25">
      <c r="P58" s="7"/>
      <c r="Q58" s="37">
        <f>Q57+$U$10</f>
        <v>1.4</v>
      </c>
      <c r="R58" s="29">
        <f>$P$57*R$43-$Q58*R$41-$R$11</f>
        <v>212</v>
      </c>
      <c r="S58" s="29">
        <f t="shared" si="60"/>
        <v>399</v>
      </c>
      <c r="T58" s="29">
        <f t="shared" si="60"/>
        <v>556</v>
      </c>
      <c r="U58" s="29">
        <f t="shared" si="60"/>
        <v>683</v>
      </c>
      <c r="V58" s="29"/>
      <c r="W58" s="29">
        <f>$P$57*W$43-$Q58*W$41-$R$11</f>
        <v>181.5</v>
      </c>
      <c r="X58" s="29">
        <f t="shared" si="61"/>
        <v>361</v>
      </c>
      <c r="Y58" s="29">
        <f t="shared" si="61"/>
        <v>533.5</v>
      </c>
      <c r="Z58" s="29">
        <f t="shared" si="61"/>
        <v>699</v>
      </c>
      <c r="AA58" s="29"/>
      <c r="AB58" s="29">
        <f>$P$57*AB$43-$Q58*AB$41-$R$11</f>
        <v>8</v>
      </c>
      <c r="AC58" s="29">
        <f t="shared" si="62"/>
        <v>14</v>
      </c>
      <c r="AD58" s="29">
        <f t="shared" si="62"/>
        <v>13</v>
      </c>
      <c r="AE58" s="29">
        <f t="shared" si="62"/>
        <v>5</v>
      </c>
      <c r="AF58" s="29"/>
      <c r="AG58" s="29">
        <f>$P$57*AG$43-$Q58*AG$41-$R$11</f>
        <v>89</v>
      </c>
      <c r="AH58" s="29">
        <f t="shared" si="63"/>
        <v>147</v>
      </c>
      <c r="AI58" s="29">
        <f t="shared" si="63"/>
        <v>169</v>
      </c>
      <c r="AJ58" s="29">
        <f t="shared" si="63"/>
        <v>155</v>
      </c>
      <c r="AK58" s="26"/>
      <c r="AL58" s="29">
        <f>$P$57*AL$43-$Q58*AL$41-$R$11</f>
        <v>-23.25</v>
      </c>
      <c r="AM58" s="29">
        <f t="shared" si="64"/>
        <v>-57</v>
      </c>
      <c r="AN58" s="29">
        <f t="shared" si="64"/>
        <v>-106.25</v>
      </c>
      <c r="AO58" s="42">
        <f t="shared" si="64"/>
        <v>-171</v>
      </c>
    </row>
    <row r="59" spans="2:41" ht="15.75" thickBot="1" x14ac:dyDescent="0.3">
      <c r="P59" s="15"/>
      <c r="Q59" s="16">
        <f>Q58+$U$10</f>
        <v>1.5999999999999999</v>
      </c>
      <c r="R59" s="31">
        <f>$P$57*R$43-$Q59*R$41-$R$11</f>
        <v>202</v>
      </c>
      <c r="S59" s="31">
        <f t="shared" si="60"/>
        <v>379</v>
      </c>
      <c r="T59" s="31">
        <f t="shared" si="60"/>
        <v>526</v>
      </c>
      <c r="U59" s="31">
        <f t="shared" si="60"/>
        <v>643</v>
      </c>
      <c r="V59" s="31"/>
      <c r="W59" s="31">
        <f t="shared" si="65"/>
        <v>171.5</v>
      </c>
      <c r="X59" s="31">
        <f t="shared" si="61"/>
        <v>341</v>
      </c>
      <c r="Y59" s="31">
        <f t="shared" si="61"/>
        <v>503.5</v>
      </c>
      <c r="Z59" s="31">
        <f t="shared" si="61"/>
        <v>659</v>
      </c>
      <c r="AA59" s="31"/>
      <c r="AB59" s="31">
        <f t="shared" si="66"/>
        <v>-2</v>
      </c>
      <c r="AC59" s="31">
        <f t="shared" si="62"/>
        <v>-6</v>
      </c>
      <c r="AD59" s="31">
        <f t="shared" si="62"/>
        <v>-16.999999999999972</v>
      </c>
      <c r="AE59" s="31">
        <f t="shared" si="62"/>
        <v>-35</v>
      </c>
      <c r="AF59" s="31"/>
      <c r="AG59" s="31">
        <f t="shared" si="67"/>
        <v>79</v>
      </c>
      <c r="AH59" s="31">
        <f t="shared" si="63"/>
        <v>127</v>
      </c>
      <c r="AI59" s="31">
        <f t="shared" si="63"/>
        <v>139.00000000000003</v>
      </c>
      <c r="AJ59" s="31">
        <f t="shared" si="63"/>
        <v>115</v>
      </c>
      <c r="AK59" s="31"/>
      <c r="AL59" s="31">
        <f t="shared" si="68"/>
        <v>-33.25</v>
      </c>
      <c r="AM59" s="31">
        <f t="shared" si="64"/>
        <v>-77</v>
      </c>
      <c r="AN59" s="31">
        <f t="shared" si="64"/>
        <v>-136.24999999999997</v>
      </c>
      <c r="AO59" s="46">
        <f t="shared" si="64"/>
        <v>-211</v>
      </c>
    </row>
  </sheetData>
  <sheetProtection password="CAA7" sheet="1" objects="1" scenarios="1"/>
  <mergeCells count="45">
    <mergeCell ref="C15:D15"/>
    <mergeCell ref="E15:F15"/>
    <mergeCell ref="G15:H15"/>
    <mergeCell ref="I15:J15"/>
    <mergeCell ref="K15:L15"/>
    <mergeCell ref="C39:D39"/>
    <mergeCell ref="E39:F39"/>
    <mergeCell ref="G39:H39"/>
    <mergeCell ref="I39:J39"/>
    <mergeCell ref="K39:L39"/>
    <mergeCell ref="R42:U42"/>
    <mergeCell ref="W42:Z42"/>
    <mergeCell ref="AB42:AE42"/>
    <mergeCell ref="AG42:AJ42"/>
    <mergeCell ref="R44:U44"/>
    <mergeCell ref="W44:Z44"/>
    <mergeCell ref="AB44:AE44"/>
    <mergeCell ref="AG44:AJ44"/>
    <mergeCell ref="AG18:AJ18"/>
    <mergeCell ref="R20:U20"/>
    <mergeCell ref="W20:Z20"/>
    <mergeCell ref="AB20:AE20"/>
    <mergeCell ref="AG20:AJ20"/>
    <mergeCell ref="R39:U39"/>
    <mergeCell ref="W39:Z39"/>
    <mergeCell ref="AB39:AE39"/>
    <mergeCell ref="AG39:AJ39"/>
    <mergeCell ref="B2:L3"/>
    <mergeCell ref="B5:L7"/>
    <mergeCell ref="B8:L9"/>
    <mergeCell ref="B10:L11"/>
    <mergeCell ref="B12:L13"/>
    <mergeCell ref="R15:U15"/>
    <mergeCell ref="W15:Z15"/>
    <mergeCell ref="AB15:AE15"/>
    <mergeCell ref="AG15:AJ15"/>
    <mergeCell ref="R18:U18"/>
    <mergeCell ref="W18:Z18"/>
    <mergeCell ref="AB18:AE18"/>
    <mergeCell ref="AL44:AO44"/>
    <mergeCell ref="AL15:AO15"/>
    <mergeCell ref="AL18:AO18"/>
    <mergeCell ref="AL20:AO20"/>
    <mergeCell ref="AL39:AO39"/>
    <mergeCell ref="AL42:AO42"/>
  </mergeCells>
  <conditionalFormatting sqref="AG21:AJ35 AG45:AJ59">
    <cfRule type="expression" dxfId="91" priority="31">
      <formula>AG21=MAX($AG21:$AJ21)</formula>
    </cfRule>
  </conditionalFormatting>
  <conditionalFormatting sqref="W45:Z59">
    <cfRule type="expression" dxfId="90" priority="20">
      <formula>W45=MAX($W45:$Z45)</formula>
    </cfRule>
  </conditionalFormatting>
  <conditionalFormatting sqref="AB45:AE59">
    <cfRule type="expression" dxfId="89" priority="19">
      <formula>AB45=MAX($AB45:$AE45)</formula>
    </cfRule>
  </conditionalFormatting>
  <conditionalFormatting sqref="AB21:AE35">
    <cfRule type="expression" dxfId="88" priority="17">
      <formula>AB21=MAX($AB21:$AE21)</formula>
    </cfRule>
  </conditionalFormatting>
  <conditionalFormatting sqref="W21:Z35">
    <cfRule type="expression" dxfId="87" priority="16">
      <formula>W21=MAX($W21:$Z21)</formula>
    </cfRule>
  </conditionalFormatting>
  <conditionalFormatting sqref="R21:U35">
    <cfRule type="expression" dxfId="86" priority="15">
      <formula>R21=MAX($R21:$U21)</formula>
    </cfRule>
  </conditionalFormatting>
  <conditionalFormatting sqref="R45:U59">
    <cfRule type="expression" dxfId="85" priority="14">
      <formula>R45=MAX($R45:$U45)</formula>
    </cfRule>
  </conditionalFormatting>
  <conditionalFormatting sqref="AL21:AO35">
    <cfRule type="expression" dxfId="84" priority="12">
      <formula>AL21=MAX($AL21:$AO21)</formula>
    </cfRule>
  </conditionalFormatting>
  <conditionalFormatting sqref="AL45:AO59">
    <cfRule type="expression" dxfId="83" priority="11">
      <formula>AL45=MAX($AL45:$AO45)</formula>
    </cfRule>
  </conditionalFormatting>
  <conditionalFormatting sqref="R19:U19">
    <cfRule type="expression" dxfId="82" priority="10">
      <formula>R19=MAX($R19:$U19)</formula>
    </cfRule>
  </conditionalFormatting>
  <conditionalFormatting sqref="R43:U43">
    <cfRule type="expression" dxfId="81" priority="9">
      <formula>R43=MAX($R43:$U43)</formula>
    </cfRule>
  </conditionalFormatting>
  <conditionalFormatting sqref="W19:Z19">
    <cfRule type="expression" dxfId="80" priority="8">
      <formula>W19=MAX($W19:$Z19)</formula>
    </cfRule>
  </conditionalFormatting>
  <conditionalFormatting sqref="W43:Z43">
    <cfRule type="expression" dxfId="79" priority="7">
      <formula>W43=MAX($W43:$Z43)</formula>
    </cfRule>
  </conditionalFormatting>
  <conditionalFormatting sqref="AB19:AE19">
    <cfRule type="expression" dxfId="78" priority="6">
      <formula>AB19=MAX($AB19:$AE19)</formula>
    </cfRule>
  </conditionalFormatting>
  <conditionalFormatting sqref="AB43:AE43">
    <cfRule type="expression" dxfId="77" priority="5">
      <formula>AB43=MAX($AB43:$AE43)</formula>
    </cfRule>
  </conditionalFormatting>
  <conditionalFormatting sqref="AG19:AJ19">
    <cfRule type="expression" dxfId="76" priority="4">
      <formula>AG19=MAX($AG19:$AJ19)</formula>
    </cfRule>
  </conditionalFormatting>
  <conditionalFormatting sqref="AG43:AJ43">
    <cfRule type="expression" dxfId="75" priority="3">
      <formula>AG43=MAX($AG43:$AJ43)</formula>
    </cfRule>
  </conditionalFormatting>
  <conditionalFormatting sqref="AL19:AO19">
    <cfRule type="expression" dxfId="74" priority="2">
      <formula>AL19=MAX($AL19:$AO19)</formula>
    </cfRule>
  </conditionalFormatting>
  <conditionalFormatting sqref="AL43:AO43">
    <cfRule type="expression" dxfId="73" priority="1">
      <formula>AL43=MAX($AL43:$AO43)</formula>
    </cfRule>
  </conditionalFormatting>
  <pageMargins left="0.7" right="0.7" top="0.75" bottom="0.75" header="0.3" footer="0.3"/>
  <pageSetup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89"/>
  <sheetViews>
    <sheetView zoomScale="80" zoomScaleNormal="80" zoomScaleSheetLayoutView="55" workbookViewId="0">
      <selection activeCell="L3" sqref="L3"/>
    </sheetView>
  </sheetViews>
  <sheetFormatPr defaultRowHeight="15" x14ac:dyDescent="0.25"/>
  <cols>
    <col min="1" max="1" width="5.7109375" customWidth="1"/>
    <col min="2" max="2" width="32.140625" customWidth="1"/>
    <col min="3" max="6" width="15.5703125" customWidth="1"/>
    <col min="7" max="7" width="15.7109375" customWidth="1"/>
    <col min="8" max="8" width="6.85546875" customWidth="1"/>
    <col min="9" max="9" width="5.42578125" customWidth="1"/>
    <col min="10" max="10" width="14.85546875" customWidth="1"/>
    <col min="11" max="11" width="14" customWidth="1"/>
    <col min="12" max="12" width="16.7109375" customWidth="1"/>
    <col min="18" max="18" width="4.140625" customWidth="1"/>
    <col min="24" max="24" width="3.5703125" customWidth="1"/>
    <col min="30" max="30" width="4.7109375" customWidth="1"/>
    <col min="36" max="36" width="2.5703125" customWidth="1"/>
  </cols>
  <sheetData>
    <row r="1" spans="2:41" ht="15.75" thickBot="1" x14ac:dyDescent="0.3"/>
    <row r="2" spans="2:41" ht="15.75" customHeight="1" x14ac:dyDescent="0.25">
      <c r="B2" s="147" t="s">
        <v>46</v>
      </c>
      <c r="C2" s="148"/>
      <c r="D2" s="148"/>
      <c r="E2" s="148"/>
      <c r="F2" s="148"/>
      <c r="G2" s="149"/>
      <c r="J2" s="68"/>
      <c r="K2" s="49"/>
      <c r="L2" s="72" t="s">
        <v>35</v>
      </c>
      <c r="M2" s="73"/>
      <c r="N2" s="103"/>
      <c r="O2" s="104" t="s">
        <v>55</v>
      </c>
    </row>
    <row r="3" spans="2:41" x14ac:dyDescent="0.25">
      <c r="B3" s="150"/>
      <c r="C3" s="143"/>
      <c r="D3" s="143"/>
      <c r="E3" s="143"/>
      <c r="F3" s="143"/>
      <c r="G3" s="151"/>
      <c r="J3" s="69" t="s">
        <v>54</v>
      </c>
      <c r="K3" s="70"/>
      <c r="L3" s="178">
        <v>300</v>
      </c>
      <c r="M3" s="71" t="s">
        <v>33</v>
      </c>
      <c r="N3" s="33"/>
      <c r="O3" s="181">
        <v>50</v>
      </c>
    </row>
    <row r="4" spans="2:41" ht="23.25" customHeight="1" x14ac:dyDescent="0.25">
      <c r="B4" s="53" t="s">
        <v>47</v>
      </c>
      <c r="C4" s="26"/>
      <c r="D4" s="26"/>
      <c r="E4" s="26"/>
      <c r="F4" s="26"/>
      <c r="G4" s="54"/>
      <c r="J4" s="69" t="s">
        <v>53</v>
      </c>
      <c r="K4" s="74"/>
      <c r="L4" s="182">
        <v>1.2</v>
      </c>
      <c r="M4" s="71" t="s">
        <v>52</v>
      </c>
      <c r="N4" s="75"/>
      <c r="O4" s="184">
        <v>0.2</v>
      </c>
    </row>
    <row r="5" spans="2:41" ht="15.75" thickBot="1" x14ac:dyDescent="0.3">
      <c r="B5" s="152" t="s">
        <v>50</v>
      </c>
      <c r="C5" s="144"/>
      <c r="D5" s="144"/>
      <c r="E5" s="144"/>
      <c r="F5" s="144"/>
      <c r="G5" s="153"/>
      <c r="J5" s="76" t="s">
        <v>30</v>
      </c>
      <c r="K5" s="77"/>
      <c r="L5" s="186">
        <v>5</v>
      </c>
      <c r="M5" s="78" t="s">
        <v>33</v>
      </c>
      <c r="N5" s="79"/>
      <c r="O5" s="189" t="s">
        <v>56</v>
      </c>
    </row>
    <row r="6" spans="2:41" x14ac:dyDescent="0.25">
      <c r="B6" s="152"/>
      <c r="C6" s="144"/>
      <c r="D6" s="144"/>
      <c r="E6" s="144"/>
      <c r="F6" s="144"/>
      <c r="G6" s="153"/>
    </row>
    <row r="7" spans="2:41" ht="33.75" customHeight="1" x14ac:dyDescent="0.25">
      <c r="B7" s="152"/>
      <c r="C7" s="144"/>
      <c r="D7" s="144"/>
      <c r="E7" s="144"/>
      <c r="F7" s="144"/>
      <c r="G7" s="153"/>
      <c r="J7" s="108" t="s">
        <v>128</v>
      </c>
      <c r="K7" s="62"/>
      <c r="L7" s="62"/>
      <c r="M7" s="62"/>
      <c r="N7" s="62"/>
      <c r="O7" s="62"/>
      <c r="P7" s="62"/>
      <c r="Q7" s="62"/>
      <c r="R7" s="62"/>
      <c r="S7" s="62"/>
      <c r="T7" s="62"/>
      <c r="U7" s="62"/>
      <c r="V7" s="62"/>
    </row>
    <row r="8" spans="2:41" ht="25.5" customHeight="1" x14ac:dyDescent="0.25">
      <c r="B8" s="152" t="s">
        <v>48</v>
      </c>
      <c r="C8" s="144"/>
      <c r="D8" s="144"/>
      <c r="E8" s="144"/>
      <c r="F8" s="144"/>
      <c r="G8" s="153"/>
      <c r="J8" s="62"/>
      <c r="K8" s="62"/>
      <c r="L8" s="62"/>
      <c r="M8" s="62"/>
      <c r="N8" s="62"/>
      <c r="O8" s="62"/>
      <c r="P8" s="62"/>
      <c r="Q8" s="62"/>
      <c r="R8" s="62"/>
      <c r="S8" s="62"/>
      <c r="T8" s="62"/>
      <c r="U8" s="62"/>
      <c r="V8" s="62"/>
    </row>
    <row r="9" spans="2:41" ht="18.75" customHeight="1" x14ac:dyDescent="0.25">
      <c r="B9" s="152"/>
      <c r="C9" s="144"/>
      <c r="D9" s="144"/>
      <c r="E9" s="144"/>
      <c r="F9" s="144"/>
      <c r="G9" s="153"/>
      <c r="J9" s="62"/>
      <c r="K9" s="62"/>
      <c r="L9" s="62"/>
      <c r="M9" s="62"/>
      <c r="N9" s="62"/>
      <c r="O9" s="62"/>
      <c r="P9" s="62"/>
      <c r="Q9" s="62"/>
      <c r="R9" s="62"/>
      <c r="S9" s="62"/>
      <c r="T9" s="62"/>
      <c r="U9" s="62"/>
      <c r="V9" s="62"/>
    </row>
    <row r="10" spans="2:41" x14ac:dyDescent="0.25">
      <c r="B10" s="152" t="s">
        <v>49</v>
      </c>
      <c r="C10" s="144"/>
      <c r="D10" s="144"/>
      <c r="E10" s="144"/>
      <c r="F10" s="144"/>
      <c r="G10" s="153"/>
      <c r="J10" s="62"/>
      <c r="K10" s="62"/>
      <c r="L10" s="62"/>
      <c r="M10" s="62"/>
      <c r="N10" s="62"/>
      <c r="O10" s="62"/>
      <c r="P10" s="62"/>
      <c r="Q10" s="62"/>
      <c r="R10" s="62"/>
      <c r="S10" s="62"/>
      <c r="T10" s="62"/>
      <c r="U10" s="62"/>
      <c r="V10" s="62"/>
    </row>
    <row r="11" spans="2:41" ht="25.5" customHeight="1" thickBot="1" x14ac:dyDescent="0.35">
      <c r="B11" s="152"/>
      <c r="C11" s="144"/>
      <c r="D11" s="144"/>
      <c r="E11" s="144"/>
      <c r="F11" s="144"/>
      <c r="G11" s="153"/>
      <c r="J11" s="2" t="s">
        <v>145</v>
      </c>
      <c r="K11" s="62"/>
      <c r="L11" s="62"/>
      <c r="M11" s="62"/>
      <c r="N11" s="62"/>
      <c r="O11" s="62"/>
      <c r="P11" s="62"/>
      <c r="Q11" s="62"/>
      <c r="R11" s="62"/>
      <c r="S11" s="62"/>
      <c r="T11" s="62"/>
      <c r="U11" s="62"/>
      <c r="V11" s="62"/>
    </row>
    <row r="12" spans="2:41" ht="22.5" customHeight="1" x14ac:dyDescent="0.25">
      <c r="B12" s="152" t="s">
        <v>51</v>
      </c>
      <c r="C12" s="144"/>
      <c r="D12" s="144"/>
      <c r="E12" s="144"/>
      <c r="F12" s="144"/>
      <c r="G12" s="153"/>
      <c r="J12" s="98"/>
      <c r="K12" s="49"/>
      <c r="L12" s="49"/>
      <c r="M12" s="154" t="s">
        <v>10</v>
      </c>
      <c r="N12" s="154"/>
      <c r="O12" s="154"/>
      <c r="P12" s="154"/>
      <c r="Q12" s="154"/>
      <c r="R12" s="36"/>
      <c r="S12" s="154" t="s">
        <v>11</v>
      </c>
      <c r="T12" s="154"/>
      <c r="U12" s="154"/>
      <c r="V12" s="154"/>
      <c r="W12" s="154"/>
      <c r="X12" s="36"/>
      <c r="Y12" s="154" t="s">
        <v>12</v>
      </c>
      <c r="Z12" s="154"/>
      <c r="AA12" s="154"/>
      <c r="AB12" s="154"/>
      <c r="AC12" s="154"/>
      <c r="AD12" s="36"/>
      <c r="AE12" s="154" t="s">
        <v>13</v>
      </c>
      <c r="AF12" s="154"/>
      <c r="AG12" s="154"/>
      <c r="AH12" s="154"/>
      <c r="AI12" s="154"/>
      <c r="AJ12" s="36"/>
      <c r="AK12" s="154" t="s">
        <v>39</v>
      </c>
      <c r="AL12" s="154"/>
      <c r="AM12" s="154"/>
      <c r="AN12" s="154"/>
      <c r="AO12" s="155"/>
    </row>
    <row r="13" spans="2:41" ht="26.25" customHeight="1" x14ac:dyDescent="0.25">
      <c r="B13" s="152"/>
      <c r="C13" s="144"/>
      <c r="D13" s="144"/>
      <c r="E13" s="144"/>
      <c r="F13" s="144"/>
      <c r="G13" s="153"/>
      <c r="J13" s="7"/>
      <c r="K13" s="37"/>
      <c r="L13" s="37"/>
      <c r="M13" s="4"/>
      <c r="N13" s="4"/>
      <c r="O13" s="4" t="s">
        <v>14</v>
      </c>
      <c r="P13" s="4"/>
      <c r="Q13" s="4"/>
      <c r="R13" s="26"/>
      <c r="S13" s="4"/>
      <c r="T13" s="4"/>
      <c r="U13" s="4" t="s">
        <v>14</v>
      </c>
      <c r="V13" s="4"/>
      <c r="W13" s="4"/>
      <c r="X13" s="26"/>
      <c r="Y13" s="4"/>
      <c r="Z13" s="4"/>
      <c r="AA13" s="4" t="s">
        <v>14</v>
      </c>
      <c r="AB13" s="4"/>
      <c r="AC13" s="4"/>
      <c r="AD13" s="26"/>
      <c r="AE13" s="4"/>
      <c r="AF13" s="4"/>
      <c r="AG13" s="4" t="s">
        <v>14</v>
      </c>
      <c r="AH13" s="4"/>
      <c r="AI13" s="4"/>
      <c r="AJ13" s="26"/>
      <c r="AK13" s="4"/>
      <c r="AL13" s="4"/>
      <c r="AM13" s="4" t="s">
        <v>14</v>
      </c>
      <c r="AN13" s="4"/>
      <c r="AO13" s="17"/>
    </row>
    <row r="14" spans="2:41" ht="15.75" thickBot="1" x14ac:dyDescent="0.3">
      <c r="B14" s="53" t="s">
        <v>29</v>
      </c>
      <c r="C14" s="56">
        <v>1000</v>
      </c>
      <c r="D14" s="4"/>
      <c r="E14" s="4"/>
      <c r="F14" s="4"/>
      <c r="G14" s="17"/>
      <c r="J14" s="7"/>
      <c r="K14" s="34"/>
      <c r="L14" s="34"/>
      <c r="M14" s="1">
        <v>0</v>
      </c>
      <c r="N14" s="1">
        <v>50</v>
      </c>
      <c r="O14" s="1">
        <v>100</v>
      </c>
      <c r="P14" s="1">
        <v>150</v>
      </c>
      <c r="Q14" s="1">
        <v>200</v>
      </c>
      <c r="R14" s="26"/>
      <c r="S14" s="1">
        <v>0</v>
      </c>
      <c r="T14" s="1">
        <v>50</v>
      </c>
      <c r="U14" s="1">
        <v>100</v>
      </c>
      <c r="V14" s="1">
        <v>150</v>
      </c>
      <c r="W14" s="1">
        <v>200</v>
      </c>
      <c r="X14" s="26"/>
      <c r="Y14" s="1">
        <v>0</v>
      </c>
      <c r="Z14" s="1">
        <v>50</v>
      </c>
      <c r="AA14" s="1">
        <v>100</v>
      </c>
      <c r="AB14" s="1">
        <v>150</v>
      </c>
      <c r="AC14" s="1">
        <v>200</v>
      </c>
      <c r="AD14" s="26"/>
      <c r="AE14" s="1">
        <v>0</v>
      </c>
      <c r="AF14" s="1">
        <v>50</v>
      </c>
      <c r="AG14" s="1">
        <v>100</v>
      </c>
      <c r="AH14" s="1">
        <v>150</v>
      </c>
      <c r="AI14" s="1">
        <v>200</v>
      </c>
      <c r="AJ14" s="26"/>
      <c r="AK14" s="1">
        <v>0</v>
      </c>
      <c r="AL14" s="1">
        <v>50</v>
      </c>
      <c r="AM14" s="1">
        <v>100</v>
      </c>
      <c r="AN14" s="1">
        <v>150</v>
      </c>
      <c r="AO14" s="18">
        <v>200</v>
      </c>
    </row>
    <row r="15" spans="2:41" x14ac:dyDescent="0.25">
      <c r="B15" s="114"/>
      <c r="C15" s="91"/>
      <c r="D15" s="115" t="s">
        <v>28</v>
      </c>
      <c r="E15" s="91"/>
      <c r="F15" s="91"/>
      <c r="G15" s="92"/>
      <c r="H15" s="47"/>
      <c r="J15" s="63" t="s">
        <v>36</v>
      </c>
      <c r="K15" s="34"/>
      <c r="L15" s="34"/>
      <c r="M15" s="4"/>
      <c r="N15" s="4"/>
      <c r="O15" s="37" t="s">
        <v>34</v>
      </c>
      <c r="P15" s="4"/>
      <c r="Q15" s="4"/>
      <c r="R15" s="26"/>
      <c r="S15" s="4"/>
      <c r="T15" s="4"/>
      <c r="U15" s="37" t="s">
        <v>34</v>
      </c>
      <c r="V15" s="4"/>
      <c r="W15" s="4"/>
      <c r="X15" s="26"/>
      <c r="Y15" s="4"/>
      <c r="Z15" s="4"/>
      <c r="AA15" s="37" t="s">
        <v>34</v>
      </c>
      <c r="AB15" s="4"/>
      <c r="AC15" s="4"/>
      <c r="AD15" s="26"/>
      <c r="AE15" s="4"/>
      <c r="AF15" s="4"/>
      <c r="AG15" s="37" t="s">
        <v>34</v>
      </c>
      <c r="AH15" s="4"/>
      <c r="AI15" s="4"/>
      <c r="AJ15" s="26"/>
      <c r="AK15" s="4"/>
      <c r="AL15" s="4"/>
      <c r="AM15" s="37" t="s">
        <v>34</v>
      </c>
      <c r="AN15" s="4"/>
      <c r="AO15" s="17"/>
    </row>
    <row r="16" spans="2:41" x14ac:dyDescent="0.25">
      <c r="B16" s="116"/>
      <c r="C16" s="47">
        <v>0</v>
      </c>
      <c r="D16" s="47">
        <v>50</v>
      </c>
      <c r="E16" s="47">
        <v>100</v>
      </c>
      <c r="F16" s="47">
        <v>150</v>
      </c>
      <c r="G16" s="117">
        <v>200</v>
      </c>
      <c r="H16" s="47"/>
      <c r="J16" s="7" t="s">
        <v>37</v>
      </c>
      <c r="K16" s="34" t="s">
        <v>15</v>
      </c>
      <c r="L16" s="34" t="s">
        <v>31</v>
      </c>
      <c r="M16" s="38">
        <f>C28</f>
        <v>0.16220600162206</v>
      </c>
      <c r="N16" s="38">
        <f>D28</f>
        <v>0.11471178663607685</v>
      </c>
      <c r="O16" s="38">
        <f>E28</f>
        <v>8.9405453732677692E-2</v>
      </c>
      <c r="P16" s="38">
        <f>F28</f>
        <v>7.370554634236226E-2</v>
      </c>
      <c r="Q16" s="38">
        <f>G28</f>
        <v>6.3031831074692721E-2</v>
      </c>
      <c r="R16" s="26"/>
      <c r="S16" s="38">
        <f>C29</f>
        <v>7.6353363365656263E-2</v>
      </c>
      <c r="T16" s="38">
        <f>D29</f>
        <v>7.3915293074137037E-2</v>
      </c>
      <c r="U16" s="38">
        <f>E29</f>
        <v>7.2196953288571217E-2</v>
      </c>
      <c r="V16" s="38">
        <f>F29</f>
        <v>7.1108582805944676E-2</v>
      </c>
      <c r="W16" s="38">
        <f>G29</f>
        <v>7.0596540769502295E-2</v>
      </c>
      <c r="X16" s="26"/>
      <c r="Y16" s="38">
        <f>C30</f>
        <v>8.1846456048453101E-2</v>
      </c>
      <c r="Z16" s="38">
        <f>D30</f>
        <v>7.2043514282626703E-2</v>
      </c>
      <c r="AA16" s="38">
        <f>E30</f>
        <v>6.6988210075026797E-2</v>
      </c>
      <c r="AB16" s="38">
        <f>F30</f>
        <v>6.5102047459392604E-2</v>
      </c>
      <c r="AC16" s="38">
        <f>G30</f>
        <v>6.5884833311371724E-2</v>
      </c>
      <c r="AD16" s="26"/>
      <c r="AE16" s="38">
        <f>C31</f>
        <v>0.10037137408411122</v>
      </c>
      <c r="AF16" s="38">
        <f>D31</f>
        <v>8.6296168450120808E-2</v>
      </c>
      <c r="AG16" s="38">
        <f>E31</f>
        <v>7.79848709350386E-2</v>
      </c>
      <c r="AH16" s="38">
        <f>F31</f>
        <v>7.3163593795727247E-2</v>
      </c>
      <c r="AI16" s="38">
        <f>G31</f>
        <v>7.0806485874106068E-2</v>
      </c>
      <c r="AJ16" s="26"/>
      <c r="AK16" s="38">
        <f>C32</f>
        <v>8.4153833207102582E-2</v>
      </c>
      <c r="AL16" s="38">
        <f>D32</f>
        <v>8.3927822073017203E-2</v>
      </c>
      <c r="AM16" s="38">
        <f>E32</f>
        <v>8.4409555161644292E-2</v>
      </c>
      <c r="AN16" s="38">
        <f>F32</f>
        <v>8.5623769158318347E-2</v>
      </c>
      <c r="AO16" s="40">
        <f>G32</f>
        <v>8.7634738410305849E-2</v>
      </c>
    </row>
    <row r="17" spans="2:41" x14ac:dyDescent="0.25">
      <c r="B17" s="116"/>
      <c r="C17" s="47"/>
      <c r="D17" s="118" t="s">
        <v>27</v>
      </c>
      <c r="E17" s="47"/>
      <c r="F17" s="47"/>
      <c r="G17" s="117"/>
      <c r="H17" s="47"/>
      <c r="J17" s="7" t="s">
        <v>32</v>
      </c>
      <c r="K17" s="39" t="s">
        <v>7</v>
      </c>
      <c r="L17" s="39" t="s">
        <v>32</v>
      </c>
      <c r="M17" s="137" t="s">
        <v>60</v>
      </c>
      <c r="N17" s="137"/>
      <c r="O17" s="137"/>
      <c r="P17" s="137"/>
      <c r="Q17" s="137"/>
      <c r="S17" s="137" t="s">
        <v>60</v>
      </c>
      <c r="T17" s="137"/>
      <c r="U17" s="137"/>
      <c r="V17" s="137"/>
      <c r="W17" s="137"/>
      <c r="Y17" s="137" t="s">
        <v>60</v>
      </c>
      <c r="Z17" s="137"/>
      <c r="AA17" s="137"/>
      <c r="AB17" s="137"/>
      <c r="AC17" s="137"/>
      <c r="AE17" s="137" t="s">
        <v>60</v>
      </c>
      <c r="AF17" s="137"/>
      <c r="AG17" s="137"/>
      <c r="AH17" s="137"/>
      <c r="AI17" s="137"/>
      <c r="AK17" s="137" t="s">
        <v>60</v>
      </c>
      <c r="AL17" s="137"/>
      <c r="AM17" s="137"/>
      <c r="AN17" s="137"/>
      <c r="AO17" s="138"/>
    </row>
    <row r="18" spans="2:41" x14ac:dyDescent="0.25">
      <c r="B18" s="116" t="s">
        <v>26</v>
      </c>
      <c r="C18" s="83">
        <v>6165</v>
      </c>
      <c r="D18" s="83">
        <v>8717.5</v>
      </c>
      <c r="E18" s="83">
        <v>11185</v>
      </c>
      <c r="F18" s="83">
        <v>13567.5</v>
      </c>
      <c r="G18" s="119">
        <v>15865</v>
      </c>
      <c r="H18" s="51"/>
      <c r="J18" s="63">
        <f>J23-$O$3</f>
        <v>250</v>
      </c>
      <c r="K18" s="64">
        <f>K19-$O$4</f>
        <v>0.8</v>
      </c>
      <c r="L18" s="67">
        <f>$L$5</f>
        <v>5</v>
      </c>
      <c r="M18" s="29">
        <f t="shared" ref="M18:M32" si="0">M$16*$J18+$K18*M$14</f>
        <v>40.551500405515</v>
      </c>
      <c r="N18" s="29">
        <f t="shared" ref="N18:Q32" si="1">N$16*$J18+$K18*N$14*N$16+$L18*N$16</f>
        <v>33.839977057642677</v>
      </c>
      <c r="O18" s="29">
        <f t="shared" si="1"/>
        <v>29.950827000447024</v>
      </c>
      <c r="P18" s="29">
        <f t="shared" si="1"/>
        <v>27.639579878385845</v>
      </c>
      <c r="Q18" s="29">
        <f t="shared" si="1"/>
        <v>26.15820989599748</v>
      </c>
      <c r="R18" s="41"/>
      <c r="S18" s="29">
        <f t="shared" ref="S18:S32" si="2">S$16*$J18+$K18*S$14</f>
        <v>19.088340841414066</v>
      </c>
      <c r="T18" s="29">
        <f t="shared" ref="T18:W32" si="3">T$16*$J18+$K18*T$14*T$16+$L18*T$16</f>
        <v>21.805011456870425</v>
      </c>
      <c r="U18" s="29">
        <f t="shared" si="3"/>
        <v>24.18597935167136</v>
      </c>
      <c r="V18" s="29">
        <f t="shared" si="3"/>
        <v>26.665718552229254</v>
      </c>
      <c r="W18" s="29">
        <f t="shared" si="3"/>
        <v>29.297564419343455</v>
      </c>
      <c r="X18" s="26"/>
      <c r="Y18" s="29">
        <f t="shared" ref="Y18:Y32" si="4">Y$16*$J18+$K18*Y$14</f>
        <v>20.461614012113277</v>
      </c>
      <c r="Z18" s="29">
        <f t="shared" ref="Z18:AC32" si="5">Z$16*$J18+$K18*Z$14*Z$16+$L18*Z$16</f>
        <v>21.252836713374879</v>
      </c>
      <c r="AA18" s="29">
        <f t="shared" si="5"/>
        <v>22.441050375133976</v>
      </c>
      <c r="AB18" s="29">
        <f t="shared" si="5"/>
        <v>24.41326779727223</v>
      </c>
      <c r="AC18" s="29">
        <f t="shared" si="5"/>
        <v>27.342205824219267</v>
      </c>
      <c r="AD18" s="26"/>
      <c r="AE18" s="29">
        <f t="shared" ref="AE18:AE32" si="6">AE$16*$J18+$K18*AE$14</f>
        <v>25.092843521027806</v>
      </c>
      <c r="AF18" s="29">
        <f t="shared" ref="AF18:AI32" si="7">AF$16*$J18+$K18*AF$14*AF$16+$L18*AF$16</f>
        <v>25.457369692785637</v>
      </c>
      <c r="AG18" s="29">
        <f t="shared" si="7"/>
        <v>26.124931763237932</v>
      </c>
      <c r="AH18" s="29">
        <f t="shared" si="7"/>
        <v>27.436347673397716</v>
      </c>
      <c r="AI18" s="29">
        <f t="shared" si="7"/>
        <v>29.38469163775402</v>
      </c>
      <c r="AJ18" s="26"/>
      <c r="AK18" s="29">
        <f t="shared" ref="AK18:AK32" si="8">AK$16*$J18+$K18*AK$14</f>
        <v>21.038458301775645</v>
      </c>
      <c r="AL18" s="29">
        <f t="shared" ref="AL18:AO32" si="9">AL$16*$J18+$K18*AL$14*AL$16+$L18*AL$16</f>
        <v>24.758707511540074</v>
      </c>
      <c r="AM18" s="29">
        <f t="shared" si="9"/>
        <v>28.277200979150837</v>
      </c>
      <c r="AN18" s="29">
        <f t="shared" si="9"/>
        <v>32.108913434369384</v>
      </c>
      <c r="AO18" s="42">
        <f t="shared" si="9"/>
        <v>36.368416440276924</v>
      </c>
    </row>
    <row r="19" spans="2:41" x14ac:dyDescent="0.25">
      <c r="B19" s="116" t="s">
        <v>17</v>
      </c>
      <c r="C19" s="83">
        <v>13097</v>
      </c>
      <c r="D19" s="83">
        <v>13529</v>
      </c>
      <c r="E19" s="83">
        <v>13851</v>
      </c>
      <c r="F19" s="83">
        <v>14063</v>
      </c>
      <c r="G19" s="119">
        <v>14165</v>
      </c>
      <c r="H19" s="51"/>
      <c r="J19" s="7">
        <f t="shared" ref="J19:J22" si="10">J24-$O$3</f>
        <v>250</v>
      </c>
      <c r="K19" s="64">
        <f>K20-$O$4</f>
        <v>1</v>
      </c>
      <c r="L19" s="34">
        <f t="shared" ref="L19:L32" si="11">$L$5</f>
        <v>5</v>
      </c>
      <c r="M19" s="29">
        <f t="shared" si="0"/>
        <v>40.551500405515</v>
      </c>
      <c r="N19" s="29">
        <f t="shared" si="1"/>
        <v>34.987094924003443</v>
      </c>
      <c r="O19" s="29">
        <f t="shared" si="1"/>
        <v>31.738936075100579</v>
      </c>
      <c r="P19" s="29">
        <f t="shared" si="1"/>
        <v>29.850746268656714</v>
      </c>
      <c r="Q19" s="29">
        <f t="shared" si="1"/>
        <v>28.679483138985191</v>
      </c>
      <c r="R19" s="41"/>
      <c r="S19" s="29">
        <f t="shared" si="2"/>
        <v>19.088340841414066</v>
      </c>
      <c r="T19" s="29">
        <f t="shared" si="3"/>
        <v>22.544164387611797</v>
      </c>
      <c r="U19" s="29">
        <f t="shared" si="3"/>
        <v>25.629918417442784</v>
      </c>
      <c r="V19" s="29">
        <f t="shared" si="3"/>
        <v>28.798976036407591</v>
      </c>
      <c r="W19" s="29">
        <f t="shared" si="3"/>
        <v>32.121426050123546</v>
      </c>
      <c r="X19" s="26"/>
      <c r="Y19" s="29">
        <f t="shared" si="4"/>
        <v>20.461614012113277</v>
      </c>
      <c r="Z19" s="29">
        <f t="shared" si="5"/>
        <v>21.973271856201144</v>
      </c>
      <c r="AA19" s="29">
        <f t="shared" si="5"/>
        <v>23.780814576634512</v>
      </c>
      <c r="AB19" s="29">
        <f t="shared" si="5"/>
        <v>26.366329221054006</v>
      </c>
      <c r="AC19" s="29">
        <f t="shared" si="5"/>
        <v>29.977599156674135</v>
      </c>
      <c r="AD19" s="26"/>
      <c r="AE19" s="29">
        <f t="shared" si="6"/>
        <v>25.092843521027806</v>
      </c>
      <c r="AF19" s="29">
        <f t="shared" si="7"/>
        <v>26.320331377286845</v>
      </c>
      <c r="AG19" s="29">
        <f t="shared" si="7"/>
        <v>27.684629181938703</v>
      </c>
      <c r="AH19" s="29">
        <f t="shared" si="7"/>
        <v>29.631255487269538</v>
      </c>
      <c r="AI19" s="29">
        <f t="shared" si="7"/>
        <v>32.21695107271826</v>
      </c>
      <c r="AJ19" s="26"/>
      <c r="AK19" s="29">
        <f t="shared" si="8"/>
        <v>21.038458301775645</v>
      </c>
      <c r="AL19" s="29">
        <f t="shared" si="9"/>
        <v>25.597985732270246</v>
      </c>
      <c r="AM19" s="29">
        <f t="shared" si="9"/>
        <v>29.965392082383723</v>
      </c>
      <c r="AN19" s="29">
        <f t="shared" si="9"/>
        <v>34.677626509118937</v>
      </c>
      <c r="AO19" s="42">
        <f t="shared" si="9"/>
        <v>39.873805976689162</v>
      </c>
    </row>
    <row r="20" spans="2:41" x14ac:dyDescent="0.25">
      <c r="B20" s="116" t="s">
        <v>19</v>
      </c>
      <c r="C20" s="120">
        <v>12218</v>
      </c>
      <c r="D20" s="120">
        <v>13880.5</v>
      </c>
      <c r="E20" s="120">
        <v>14928</v>
      </c>
      <c r="F20" s="120">
        <v>15360.5</v>
      </c>
      <c r="G20" s="121">
        <v>15178</v>
      </c>
      <c r="H20" s="52"/>
      <c r="J20" s="7">
        <f t="shared" si="10"/>
        <v>250</v>
      </c>
      <c r="K20" s="64">
        <f>$L$4</f>
        <v>1.2</v>
      </c>
      <c r="L20" s="34">
        <f t="shared" si="11"/>
        <v>5</v>
      </c>
      <c r="M20" s="29">
        <f t="shared" si="0"/>
        <v>40.551500405515</v>
      </c>
      <c r="N20" s="29">
        <f t="shared" si="1"/>
        <v>36.134212790364209</v>
      </c>
      <c r="O20" s="29">
        <f t="shared" si="1"/>
        <v>33.527045149754137</v>
      </c>
      <c r="P20" s="29">
        <f t="shared" si="1"/>
        <v>32.061912658927582</v>
      </c>
      <c r="Q20" s="29">
        <f t="shared" si="1"/>
        <v>31.200756381972898</v>
      </c>
      <c r="R20" s="41"/>
      <c r="S20" s="29">
        <f t="shared" si="2"/>
        <v>19.088340841414066</v>
      </c>
      <c r="T20" s="29">
        <f t="shared" si="3"/>
        <v>23.283317318353166</v>
      </c>
      <c r="U20" s="29">
        <f t="shared" si="3"/>
        <v>27.073857483214208</v>
      </c>
      <c r="V20" s="29">
        <f t="shared" si="3"/>
        <v>30.932233520585935</v>
      </c>
      <c r="W20" s="29">
        <f t="shared" si="3"/>
        <v>34.945287680903633</v>
      </c>
      <c r="X20" s="26"/>
      <c r="Y20" s="29">
        <f t="shared" si="4"/>
        <v>20.461614012113277</v>
      </c>
      <c r="Z20" s="29">
        <f t="shared" si="5"/>
        <v>22.693706999027413</v>
      </c>
      <c r="AA20" s="29">
        <f t="shared" si="5"/>
        <v>25.120578778135048</v>
      </c>
      <c r="AB20" s="29">
        <f t="shared" si="5"/>
        <v>28.319390644835785</v>
      </c>
      <c r="AC20" s="29">
        <f t="shared" si="5"/>
        <v>32.612992489129006</v>
      </c>
      <c r="AD20" s="26"/>
      <c r="AE20" s="29">
        <f t="shared" si="6"/>
        <v>25.092843521027806</v>
      </c>
      <c r="AF20" s="29">
        <f t="shared" si="7"/>
        <v>27.183293061788053</v>
      </c>
      <c r="AG20" s="29">
        <f t="shared" si="7"/>
        <v>29.244326600639475</v>
      </c>
      <c r="AH20" s="29">
        <f t="shared" si="7"/>
        <v>31.826163301141353</v>
      </c>
      <c r="AI20" s="29">
        <f t="shared" si="7"/>
        <v>35.049210507682503</v>
      </c>
      <c r="AJ20" s="26"/>
      <c r="AK20" s="29">
        <f t="shared" si="8"/>
        <v>21.038458301775645</v>
      </c>
      <c r="AL20" s="29">
        <f t="shared" si="9"/>
        <v>26.437263953000418</v>
      </c>
      <c r="AM20" s="29">
        <f t="shared" si="9"/>
        <v>31.653583185616608</v>
      </c>
      <c r="AN20" s="29">
        <f t="shared" si="9"/>
        <v>37.246339583868483</v>
      </c>
      <c r="AO20" s="42">
        <f t="shared" si="9"/>
        <v>43.379195513101394</v>
      </c>
    </row>
    <row r="21" spans="2:41" x14ac:dyDescent="0.25">
      <c r="B21" s="116" t="s">
        <v>20</v>
      </c>
      <c r="C21" s="120">
        <v>9963</v>
      </c>
      <c r="D21" s="120">
        <v>11588</v>
      </c>
      <c r="E21" s="120">
        <v>12823</v>
      </c>
      <c r="F21" s="120">
        <v>13668</v>
      </c>
      <c r="G21" s="121">
        <v>14123</v>
      </c>
      <c r="H21" s="52"/>
      <c r="J21" s="7">
        <f t="shared" si="10"/>
        <v>250</v>
      </c>
      <c r="K21" s="64">
        <f>K20+$O$4</f>
        <v>1.4</v>
      </c>
      <c r="L21" s="34">
        <f t="shared" si="11"/>
        <v>5</v>
      </c>
      <c r="M21" s="29">
        <f t="shared" si="0"/>
        <v>40.551500405515</v>
      </c>
      <c r="N21" s="29">
        <f t="shared" si="1"/>
        <v>37.281330656724982</v>
      </c>
      <c r="O21" s="29">
        <f t="shared" si="1"/>
        <v>35.315154224407692</v>
      </c>
      <c r="P21" s="29">
        <f t="shared" si="1"/>
        <v>34.273079049198444</v>
      </c>
      <c r="Q21" s="29">
        <f t="shared" si="1"/>
        <v>33.722029624960605</v>
      </c>
      <c r="R21" s="41"/>
      <c r="S21" s="29">
        <f t="shared" si="2"/>
        <v>19.088340841414066</v>
      </c>
      <c r="T21" s="29">
        <f t="shared" si="3"/>
        <v>24.022470249094539</v>
      </c>
      <c r="U21" s="29">
        <f t="shared" si="3"/>
        <v>28.517796548985633</v>
      </c>
      <c r="V21" s="29">
        <f t="shared" si="3"/>
        <v>33.065491004764276</v>
      </c>
      <c r="W21" s="29">
        <f t="shared" si="3"/>
        <v>37.769149311683726</v>
      </c>
      <c r="X21" s="26"/>
      <c r="Y21" s="29">
        <f t="shared" si="4"/>
        <v>20.461614012113277</v>
      </c>
      <c r="Z21" s="29">
        <f t="shared" si="5"/>
        <v>23.414142141853677</v>
      </c>
      <c r="AA21" s="29">
        <f t="shared" si="5"/>
        <v>26.460342979635584</v>
      </c>
      <c r="AB21" s="29">
        <f t="shared" si="5"/>
        <v>30.272452068617564</v>
      </c>
      <c r="AC21" s="29">
        <f t="shared" si="5"/>
        <v>35.248385821583874</v>
      </c>
      <c r="AD21" s="26"/>
      <c r="AE21" s="29">
        <f t="shared" si="6"/>
        <v>25.092843521027806</v>
      </c>
      <c r="AF21" s="29">
        <f t="shared" si="7"/>
        <v>28.046254746289261</v>
      </c>
      <c r="AG21" s="29">
        <f t="shared" si="7"/>
        <v>30.804024019340247</v>
      </c>
      <c r="AH21" s="29">
        <f t="shared" si="7"/>
        <v>34.021071115013179</v>
      </c>
      <c r="AI21" s="29">
        <f t="shared" si="7"/>
        <v>37.881469942646746</v>
      </c>
      <c r="AJ21" s="26"/>
      <c r="AK21" s="29">
        <f t="shared" si="8"/>
        <v>21.038458301775645</v>
      </c>
      <c r="AL21" s="29">
        <f t="shared" si="9"/>
        <v>27.27654217373059</v>
      </c>
      <c r="AM21" s="29">
        <f t="shared" si="9"/>
        <v>33.3417742888495</v>
      </c>
      <c r="AN21" s="29">
        <f t="shared" si="9"/>
        <v>39.815052658618036</v>
      </c>
      <c r="AO21" s="42">
        <f t="shared" si="9"/>
        <v>46.884585049513625</v>
      </c>
    </row>
    <row r="22" spans="2:41" x14ac:dyDescent="0.25">
      <c r="B22" s="116" t="s">
        <v>21</v>
      </c>
      <c r="C22" s="120">
        <v>11883</v>
      </c>
      <c r="D22" s="120">
        <v>11915</v>
      </c>
      <c r="E22" s="120">
        <v>11847</v>
      </c>
      <c r="F22" s="120">
        <v>11679</v>
      </c>
      <c r="G22" s="121">
        <v>11411</v>
      </c>
      <c r="H22" s="52"/>
      <c r="J22" s="12">
        <f t="shared" si="10"/>
        <v>250</v>
      </c>
      <c r="K22" s="65">
        <v>1.5</v>
      </c>
      <c r="L22" s="13">
        <f t="shared" si="11"/>
        <v>5</v>
      </c>
      <c r="M22" s="30">
        <f t="shared" si="0"/>
        <v>40.551500405515</v>
      </c>
      <c r="N22" s="30">
        <f t="shared" si="1"/>
        <v>37.854889589905362</v>
      </c>
      <c r="O22" s="30">
        <f t="shared" si="1"/>
        <v>36.209208761734466</v>
      </c>
      <c r="P22" s="30">
        <f t="shared" si="1"/>
        <v>35.378662244333881</v>
      </c>
      <c r="Q22" s="30">
        <f t="shared" si="1"/>
        <v>34.982666246454457</v>
      </c>
      <c r="R22" s="41"/>
      <c r="S22" s="30">
        <f t="shared" si="2"/>
        <v>19.088340841414066</v>
      </c>
      <c r="T22" s="30">
        <f t="shared" si="3"/>
        <v>24.392046714465224</v>
      </c>
      <c r="U22" s="30">
        <f t="shared" si="3"/>
        <v>29.239766081871348</v>
      </c>
      <c r="V22" s="30">
        <f t="shared" si="3"/>
        <v>34.132119746853448</v>
      </c>
      <c r="W22" s="30">
        <f t="shared" si="3"/>
        <v>39.181080127073777</v>
      </c>
      <c r="X22" s="26"/>
      <c r="Y22" s="30">
        <f t="shared" si="4"/>
        <v>20.461614012113277</v>
      </c>
      <c r="Z22" s="30">
        <f t="shared" si="5"/>
        <v>23.774359713266811</v>
      </c>
      <c r="AA22" s="30">
        <f t="shared" si="5"/>
        <v>27.130225080385856</v>
      </c>
      <c r="AB22" s="30">
        <f t="shared" si="5"/>
        <v>31.248982780508452</v>
      </c>
      <c r="AC22" s="30">
        <f t="shared" si="5"/>
        <v>36.566082487811315</v>
      </c>
      <c r="AD22" s="26"/>
      <c r="AE22" s="30">
        <f t="shared" si="6"/>
        <v>25.092843521027806</v>
      </c>
      <c r="AF22" s="30">
        <f t="shared" si="7"/>
        <v>28.477735588539865</v>
      </c>
      <c r="AG22" s="30">
        <f t="shared" si="7"/>
        <v>31.583872728690636</v>
      </c>
      <c r="AH22" s="30">
        <f t="shared" si="7"/>
        <v>35.118525021949083</v>
      </c>
      <c r="AI22" s="30">
        <f t="shared" si="7"/>
        <v>39.297599660128867</v>
      </c>
      <c r="AJ22" s="26"/>
      <c r="AK22" s="30">
        <f t="shared" si="8"/>
        <v>21.038458301775645</v>
      </c>
      <c r="AL22" s="30">
        <f t="shared" si="9"/>
        <v>27.696181284095676</v>
      </c>
      <c r="AM22" s="30">
        <f t="shared" si="9"/>
        <v>34.185869840465941</v>
      </c>
      <c r="AN22" s="30">
        <f t="shared" si="9"/>
        <v>41.099409195992813</v>
      </c>
      <c r="AO22" s="43">
        <f t="shared" si="9"/>
        <v>48.637279817719744</v>
      </c>
    </row>
    <row r="23" spans="2:41" x14ac:dyDescent="0.25">
      <c r="B23" s="122"/>
      <c r="C23" s="123"/>
      <c r="D23" s="124"/>
      <c r="E23" s="124"/>
      <c r="F23" s="124"/>
      <c r="G23" s="28"/>
      <c r="J23" s="63">
        <f>$L$3</f>
        <v>300</v>
      </c>
      <c r="K23" s="64">
        <f>K24-$O$4</f>
        <v>0.8</v>
      </c>
      <c r="L23" s="34">
        <f t="shared" si="11"/>
        <v>5</v>
      </c>
      <c r="M23" s="29">
        <f t="shared" si="0"/>
        <v>48.661800486617999</v>
      </c>
      <c r="N23" s="29">
        <f t="shared" si="1"/>
        <v>39.575566389446514</v>
      </c>
      <c r="O23" s="29">
        <f t="shared" si="1"/>
        <v>34.421099687080911</v>
      </c>
      <c r="P23" s="29">
        <f t="shared" si="1"/>
        <v>31.324857195503959</v>
      </c>
      <c r="Q23" s="29">
        <f t="shared" si="1"/>
        <v>29.309801449732117</v>
      </c>
      <c r="R23" s="41"/>
      <c r="S23" s="29">
        <f t="shared" si="2"/>
        <v>22.906009009696877</v>
      </c>
      <c r="T23" s="29">
        <f t="shared" si="3"/>
        <v>25.500776110577277</v>
      </c>
      <c r="U23" s="29">
        <f t="shared" si="3"/>
        <v>27.795827016099921</v>
      </c>
      <c r="V23" s="29">
        <f t="shared" si="3"/>
        <v>30.221147692526486</v>
      </c>
      <c r="W23" s="29">
        <f t="shared" si="3"/>
        <v>32.827391457818564</v>
      </c>
      <c r="X23" s="26"/>
      <c r="Y23" s="29">
        <f t="shared" si="4"/>
        <v>24.55393681453593</v>
      </c>
      <c r="Z23" s="29">
        <f t="shared" si="5"/>
        <v>24.855012427506214</v>
      </c>
      <c r="AA23" s="29">
        <f t="shared" si="5"/>
        <v>25.79046087888532</v>
      </c>
      <c r="AB23" s="29">
        <f t="shared" si="5"/>
        <v>27.668370170241854</v>
      </c>
      <c r="AC23" s="29">
        <f t="shared" si="5"/>
        <v>30.636447489787852</v>
      </c>
      <c r="AD23" s="26"/>
      <c r="AE23" s="29">
        <f t="shared" si="6"/>
        <v>30.111412225233366</v>
      </c>
      <c r="AF23" s="29">
        <f t="shared" si="7"/>
        <v>29.772178115291677</v>
      </c>
      <c r="AG23" s="29">
        <f t="shared" si="7"/>
        <v>30.024175309989861</v>
      </c>
      <c r="AH23" s="29">
        <f t="shared" si="7"/>
        <v>31.094527363184081</v>
      </c>
      <c r="AI23" s="29">
        <f t="shared" si="7"/>
        <v>32.925015931459328</v>
      </c>
      <c r="AJ23" s="26"/>
      <c r="AK23" s="29">
        <f t="shared" si="8"/>
        <v>25.246149962130776</v>
      </c>
      <c r="AL23" s="29">
        <f t="shared" si="9"/>
        <v>28.955098615190934</v>
      </c>
      <c r="AM23" s="29">
        <f t="shared" si="9"/>
        <v>32.497678737233052</v>
      </c>
      <c r="AN23" s="29">
        <f t="shared" si="9"/>
        <v>36.390101892285301</v>
      </c>
      <c r="AO23" s="42">
        <f t="shared" si="9"/>
        <v>40.750153360792218</v>
      </c>
    </row>
    <row r="24" spans="2:41" x14ac:dyDescent="0.25">
      <c r="B24" s="55"/>
      <c r="C24" s="22"/>
      <c r="D24" s="24"/>
      <c r="E24" s="4"/>
      <c r="F24" s="4"/>
      <c r="G24" s="17"/>
      <c r="J24" s="7">
        <f t="shared" ref="J24:J27" si="12">$L$3</f>
        <v>300</v>
      </c>
      <c r="K24" s="64">
        <f>K25-$O$4</f>
        <v>1</v>
      </c>
      <c r="L24" s="34">
        <f t="shared" si="11"/>
        <v>5</v>
      </c>
      <c r="M24" s="29">
        <f t="shared" si="0"/>
        <v>48.661800486617999</v>
      </c>
      <c r="N24" s="29">
        <f t="shared" si="1"/>
        <v>40.722684255807287</v>
      </c>
      <c r="O24" s="29">
        <f t="shared" si="1"/>
        <v>36.209208761734466</v>
      </c>
      <c r="P24" s="29">
        <f t="shared" si="1"/>
        <v>33.536023585774828</v>
      </c>
      <c r="Q24" s="29">
        <f t="shared" si="1"/>
        <v>31.831074692719824</v>
      </c>
      <c r="R24" s="41"/>
      <c r="S24" s="29">
        <f t="shared" si="2"/>
        <v>22.906009009696877</v>
      </c>
      <c r="T24" s="29">
        <f t="shared" si="3"/>
        <v>26.23992904131865</v>
      </c>
      <c r="U24" s="29">
        <f t="shared" si="3"/>
        <v>29.239766081871345</v>
      </c>
      <c r="V24" s="29">
        <f t="shared" si="3"/>
        <v>32.35440517670483</v>
      </c>
      <c r="W24" s="29">
        <f t="shared" si="3"/>
        <v>35.651253088598658</v>
      </c>
      <c r="X24" s="26"/>
      <c r="Y24" s="29">
        <f t="shared" si="4"/>
        <v>24.55393681453593</v>
      </c>
      <c r="Z24" s="29">
        <f t="shared" si="5"/>
        <v>25.575447570332479</v>
      </c>
      <c r="AA24" s="29">
        <f t="shared" si="5"/>
        <v>27.130225080385856</v>
      </c>
      <c r="AB24" s="29">
        <f t="shared" si="5"/>
        <v>29.621431594023633</v>
      </c>
      <c r="AC24" s="29">
        <f t="shared" si="5"/>
        <v>33.271840822242723</v>
      </c>
      <c r="AD24" s="26"/>
      <c r="AE24" s="29">
        <f t="shared" si="6"/>
        <v>30.111412225233366</v>
      </c>
      <c r="AF24" s="29">
        <f t="shared" si="7"/>
        <v>30.635139799792885</v>
      </c>
      <c r="AG24" s="29">
        <f t="shared" si="7"/>
        <v>31.583872728690636</v>
      </c>
      <c r="AH24" s="29">
        <f t="shared" si="7"/>
        <v>33.2894351770559</v>
      </c>
      <c r="AI24" s="29">
        <f t="shared" si="7"/>
        <v>35.757275366423571</v>
      </c>
      <c r="AJ24" s="26"/>
      <c r="AK24" s="29">
        <f t="shared" si="8"/>
        <v>25.246149962130776</v>
      </c>
      <c r="AL24" s="29">
        <f t="shared" si="9"/>
        <v>29.794376835921106</v>
      </c>
      <c r="AM24" s="29">
        <f t="shared" si="9"/>
        <v>34.185869840465941</v>
      </c>
      <c r="AN24" s="29">
        <f t="shared" si="9"/>
        <v>38.958814967034854</v>
      </c>
      <c r="AO24" s="42">
        <f t="shared" si="9"/>
        <v>44.255542897204457</v>
      </c>
    </row>
    <row r="25" spans="2:41" x14ac:dyDescent="0.25">
      <c r="B25" s="55"/>
      <c r="C25" s="22"/>
      <c r="D25" s="24" t="s">
        <v>28</v>
      </c>
      <c r="E25" s="4"/>
      <c r="F25" s="4"/>
      <c r="G25" s="17"/>
      <c r="J25" s="7">
        <f t="shared" si="12"/>
        <v>300</v>
      </c>
      <c r="K25" s="64">
        <f>$L$4</f>
        <v>1.2</v>
      </c>
      <c r="L25" s="34">
        <f t="shared" si="11"/>
        <v>5</v>
      </c>
      <c r="M25" s="29">
        <f t="shared" si="0"/>
        <v>48.661800486617999</v>
      </c>
      <c r="N25" s="29">
        <f t="shared" si="1"/>
        <v>41.869802122168053</v>
      </c>
      <c r="O25" s="29">
        <f t="shared" si="1"/>
        <v>37.997317836388021</v>
      </c>
      <c r="P25" s="29">
        <f t="shared" si="1"/>
        <v>35.747189976045689</v>
      </c>
      <c r="Q25" s="29">
        <f t="shared" si="1"/>
        <v>34.352347935707535</v>
      </c>
      <c r="R25" s="41"/>
      <c r="S25" s="29">
        <f t="shared" si="2"/>
        <v>22.906009009696877</v>
      </c>
      <c r="T25" s="29">
        <f t="shared" si="3"/>
        <v>26.979081972060019</v>
      </c>
      <c r="U25" s="29">
        <f t="shared" si="3"/>
        <v>30.683705147642772</v>
      </c>
      <c r="V25" s="29">
        <f t="shared" si="3"/>
        <v>34.487662660883167</v>
      </c>
      <c r="W25" s="29">
        <f t="shared" si="3"/>
        <v>38.475114719378745</v>
      </c>
      <c r="X25" s="26"/>
      <c r="Y25" s="29">
        <f t="shared" si="4"/>
        <v>24.55393681453593</v>
      </c>
      <c r="Z25" s="29">
        <f t="shared" si="5"/>
        <v>26.295882713158747</v>
      </c>
      <c r="AA25" s="29">
        <f t="shared" si="5"/>
        <v>28.469989281886392</v>
      </c>
      <c r="AB25" s="29">
        <f t="shared" si="5"/>
        <v>31.574493017805413</v>
      </c>
      <c r="AC25" s="29">
        <f t="shared" si="5"/>
        <v>35.907234154697591</v>
      </c>
      <c r="AD25" s="26"/>
      <c r="AE25" s="29">
        <f t="shared" si="6"/>
        <v>30.111412225233366</v>
      </c>
      <c r="AF25" s="29">
        <f t="shared" si="7"/>
        <v>31.498101484294093</v>
      </c>
      <c r="AG25" s="29">
        <f t="shared" si="7"/>
        <v>33.143570147391408</v>
      </c>
      <c r="AH25" s="29">
        <f t="shared" si="7"/>
        <v>35.484342990927722</v>
      </c>
      <c r="AI25" s="29">
        <f t="shared" si="7"/>
        <v>38.589534801387813</v>
      </c>
      <c r="AJ25" s="26"/>
      <c r="AK25" s="29">
        <f t="shared" si="8"/>
        <v>25.246149962130776</v>
      </c>
      <c r="AL25" s="29">
        <f t="shared" si="9"/>
        <v>30.633655056651278</v>
      </c>
      <c r="AM25" s="29">
        <f t="shared" si="9"/>
        <v>35.874060943698822</v>
      </c>
      <c r="AN25" s="29">
        <f t="shared" si="9"/>
        <v>41.5275280417844</v>
      </c>
      <c r="AO25" s="42">
        <f t="shared" si="9"/>
        <v>47.760932433616688</v>
      </c>
    </row>
    <row r="26" spans="2:41" x14ac:dyDescent="0.25">
      <c r="B26" s="125"/>
      <c r="C26" s="47">
        <v>0</v>
      </c>
      <c r="D26" s="47">
        <v>50</v>
      </c>
      <c r="E26" s="47">
        <v>100</v>
      </c>
      <c r="F26" s="47">
        <v>150</v>
      </c>
      <c r="G26" s="117">
        <v>200</v>
      </c>
      <c r="J26" s="7">
        <f t="shared" si="12"/>
        <v>300</v>
      </c>
      <c r="K26" s="64">
        <f>K25+$O$4</f>
        <v>1.4</v>
      </c>
      <c r="L26" s="34">
        <f t="shared" si="11"/>
        <v>5</v>
      </c>
      <c r="M26" s="29">
        <f t="shared" si="0"/>
        <v>48.661800486617999</v>
      </c>
      <c r="N26" s="29">
        <f t="shared" si="1"/>
        <v>43.016919988528819</v>
      </c>
      <c r="O26" s="29">
        <f t="shared" si="1"/>
        <v>39.785426911041576</v>
      </c>
      <c r="P26" s="29">
        <f t="shared" si="1"/>
        <v>37.958356366316558</v>
      </c>
      <c r="Q26" s="29">
        <f t="shared" si="1"/>
        <v>36.873621178695245</v>
      </c>
      <c r="R26" s="41"/>
      <c r="S26" s="29">
        <f t="shared" si="2"/>
        <v>22.906009009696877</v>
      </c>
      <c r="T26" s="29">
        <f t="shared" si="3"/>
        <v>27.718234902801392</v>
      </c>
      <c r="U26" s="29">
        <f t="shared" si="3"/>
        <v>32.127644213414193</v>
      </c>
      <c r="V26" s="29">
        <f t="shared" si="3"/>
        <v>36.620920145061511</v>
      </c>
      <c r="W26" s="29">
        <f t="shared" si="3"/>
        <v>41.298976350158846</v>
      </c>
      <c r="X26" s="26"/>
      <c r="Y26" s="29">
        <f t="shared" si="4"/>
        <v>24.55393681453593</v>
      </c>
      <c r="Z26" s="29">
        <f t="shared" si="5"/>
        <v>27.016317855985012</v>
      </c>
      <c r="AA26" s="29">
        <f t="shared" si="5"/>
        <v>29.809753483386928</v>
      </c>
      <c r="AB26" s="29">
        <f t="shared" si="5"/>
        <v>33.527554441587185</v>
      </c>
      <c r="AC26" s="29">
        <f t="shared" si="5"/>
        <v>38.542627487152458</v>
      </c>
      <c r="AD26" s="26"/>
      <c r="AE26" s="29">
        <f t="shared" si="6"/>
        <v>30.111412225233366</v>
      </c>
      <c r="AF26" s="29">
        <f t="shared" si="7"/>
        <v>32.361063168795297</v>
      </c>
      <c r="AG26" s="29">
        <f t="shared" si="7"/>
        <v>34.70326756609218</v>
      </c>
      <c r="AH26" s="29">
        <f t="shared" si="7"/>
        <v>37.679250804799537</v>
      </c>
      <c r="AI26" s="29">
        <f t="shared" si="7"/>
        <v>41.421794236352056</v>
      </c>
      <c r="AJ26" s="26"/>
      <c r="AK26" s="29">
        <f t="shared" si="8"/>
        <v>25.246149962130776</v>
      </c>
      <c r="AL26" s="29">
        <f t="shared" si="9"/>
        <v>31.472933277381451</v>
      </c>
      <c r="AM26" s="29">
        <f t="shared" si="9"/>
        <v>37.562252046931711</v>
      </c>
      <c r="AN26" s="29">
        <f t="shared" si="9"/>
        <v>44.096241116533953</v>
      </c>
      <c r="AO26" s="42">
        <f t="shared" si="9"/>
        <v>51.266321970028919</v>
      </c>
    </row>
    <row r="27" spans="2:41" x14ac:dyDescent="0.25">
      <c r="B27" s="55"/>
      <c r="C27" s="24"/>
      <c r="D27" s="118" t="s">
        <v>45</v>
      </c>
      <c r="E27" s="4"/>
      <c r="F27" s="4"/>
      <c r="G27" s="17"/>
      <c r="J27" s="12">
        <f t="shared" si="12"/>
        <v>300</v>
      </c>
      <c r="K27" s="65">
        <v>1.5</v>
      </c>
      <c r="L27" s="13">
        <f t="shared" si="11"/>
        <v>5</v>
      </c>
      <c r="M27" s="30">
        <f t="shared" si="0"/>
        <v>48.661800486617999</v>
      </c>
      <c r="N27" s="30">
        <f t="shared" si="1"/>
        <v>43.590478921709206</v>
      </c>
      <c r="O27" s="30">
        <f t="shared" si="1"/>
        <v>40.67948144836835</v>
      </c>
      <c r="P27" s="30">
        <f t="shared" si="1"/>
        <v>39.063939561451996</v>
      </c>
      <c r="Q27" s="30">
        <f t="shared" si="1"/>
        <v>38.134257800189097</v>
      </c>
      <c r="R27" s="41"/>
      <c r="S27" s="30">
        <f t="shared" si="2"/>
        <v>22.906009009696877</v>
      </c>
      <c r="T27" s="30">
        <f t="shared" si="3"/>
        <v>28.087811368172076</v>
      </c>
      <c r="U27" s="30">
        <f t="shared" si="3"/>
        <v>32.849613746299902</v>
      </c>
      <c r="V27" s="30">
        <f t="shared" si="3"/>
        <v>37.687548887150683</v>
      </c>
      <c r="W27" s="30">
        <f t="shared" si="3"/>
        <v>42.710907165548889</v>
      </c>
      <c r="X27" s="26"/>
      <c r="Y27" s="30">
        <f t="shared" si="4"/>
        <v>24.55393681453593</v>
      </c>
      <c r="Z27" s="30">
        <f t="shared" si="5"/>
        <v>27.376535427398146</v>
      </c>
      <c r="AA27" s="30">
        <f t="shared" si="5"/>
        <v>30.479635584137192</v>
      </c>
      <c r="AB27" s="30">
        <f t="shared" si="5"/>
        <v>34.50408515347808</v>
      </c>
      <c r="AC27" s="30">
        <f t="shared" si="5"/>
        <v>39.860324153379899</v>
      </c>
      <c r="AD27" s="26"/>
      <c r="AE27" s="30">
        <f t="shared" si="6"/>
        <v>30.111412225233366</v>
      </c>
      <c r="AF27" s="30">
        <f t="shared" si="7"/>
        <v>32.792544011045905</v>
      </c>
      <c r="AG27" s="30">
        <f t="shared" si="7"/>
        <v>35.483116275442562</v>
      </c>
      <c r="AH27" s="30">
        <f t="shared" si="7"/>
        <v>38.776704711735441</v>
      </c>
      <c r="AI27" s="30">
        <f t="shared" si="7"/>
        <v>42.837923953834178</v>
      </c>
      <c r="AJ27" s="26"/>
      <c r="AK27" s="30">
        <f t="shared" si="8"/>
        <v>25.246149962130776</v>
      </c>
      <c r="AL27" s="30">
        <f t="shared" si="9"/>
        <v>31.892572387746537</v>
      </c>
      <c r="AM27" s="30">
        <f t="shared" si="9"/>
        <v>38.406347598548152</v>
      </c>
      <c r="AN27" s="30">
        <f t="shared" si="9"/>
        <v>45.38059765390873</v>
      </c>
      <c r="AO27" s="43">
        <f t="shared" si="9"/>
        <v>53.019016738235038</v>
      </c>
    </row>
    <row r="28" spans="2:41" x14ac:dyDescent="0.25">
      <c r="B28" s="126" t="s">
        <v>26</v>
      </c>
      <c r="C28" s="127">
        <f t="shared" ref="C28:G32" si="13">$C$14/C18</f>
        <v>0.16220600162206</v>
      </c>
      <c r="D28" s="127">
        <f t="shared" si="13"/>
        <v>0.11471178663607685</v>
      </c>
      <c r="E28" s="127">
        <f t="shared" si="13"/>
        <v>8.9405453732677692E-2</v>
      </c>
      <c r="F28" s="127">
        <f t="shared" si="13"/>
        <v>7.370554634236226E-2</v>
      </c>
      <c r="G28" s="128">
        <f t="shared" si="13"/>
        <v>6.3031831074692721E-2</v>
      </c>
      <c r="J28" s="63">
        <f>J23+$O$3</f>
        <v>350</v>
      </c>
      <c r="K28" s="64">
        <f>K29-$O$4</f>
        <v>0.8</v>
      </c>
      <c r="L28" s="34">
        <f t="shared" si="11"/>
        <v>5</v>
      </c>
      <c r="M28" s="29">
        <f t="shared" si="0"/>
        <v>56.772100567721004</v>
      </c>
      <c r="N28" s="29">
        <f t="shared" si="1"/>
        <v>45.311155721250366</v>
      </c>
      <c r="O28" s="29">
        <f t="shared" si="1"/>
        <v>38.891372373714802</v>
      </c>
      <c r="P28" s="29">
        <f t="shared" si="1"/>
        <v>35.010134512622074</v>
      </c>
      <c r="Q28" s="29">
        <f t="shared" si="1"/>
        <v>32.461393003466753</v>
      </c>
      <c r="R28" s="41"/>
      <c r="S28" s="29">
        <f t="shared" si="2"/>
        <v>26.723677177979692</v>
      </c>
      <c r="T28" s="29">
        <f t="shared" si="3"/>
        <v>29.196540764284126</v>
      </c>
      <c r="U28" s="29">
        <f t="shared" si="3"/>
        <v>31.405674680528481</v>
      </c>
      <c r="V28" s="29">
        <f t="shared" si="3"/>
        <v>33.776576832823721</v>
      </c>
      <c r="W28" s="29">
        <f t="shared" si="3"/>
        <v>36.357218496293676</v>
      </c>
      <c r="X28" s="26"/>
      <c r="Y28" s="29">
        <f t="shared" si="4"/>
        <v>28.646259616958584</v>
      </c>
      <c r="Z28" s="29">
        <f t="shared" si="5"/>
        <v>28.457188141637548</v>
      </c>
      <c r="AA28" s="29">
        <f t="shared" si="5"/>
        <v>29.139871382636656</v>
      </c>
      <c r="AB28" s="29">
        <f t="shared" si="5"/>
        <v>30.923472543211485</v>
      </c>
      <c r="AC28" s="29">
        <f t="shared" si="5"/>
        <v>33.93068915535644</v>
      </c>
      <c r="AD28" s="26"/>
      <c r="AE28" s="29">
        <f t="shared" si="6"/>
        <v>35.129980929438929</v>
      </c>
      <c r="AF28" s="29">
        <f t="shared" si="7"/>
        <v>34.086986537797728</v>
      </c>
      <c r="AG28" s="29">
        <f t="shared" si="7"/>
        <v>33.92341885674179</v>
      </c>
      <c r="AH28" s="29">
        <f t="shared" si="7"/>
        <v>34.752707052970443</v>
      </c>
      <c r="AI28" s="29">
        <f t="shared" si="7"/>
        <v>36.465340225164624</v>
      </c>
      <c r="AJ28" s="26"/>
      <c r="AK28" s="29">
        <f t="shared" si="8"/>
        <v>29.453841622485903</v>
      </c>
      <c r="AL28" s="29">
        <f t="shared" si="9"/>
        <v>33.151489718841788</v>
      </c>
      <c r="AM28" s="29">
        <f t="shared" si="9"/>
        <v>36.71815649531527</v>
      </c>
      <c r="AN28" s="29">
        <f t="shared" si="9"/>
        <v>40.671290350201218</v>
      </c>
      <c r="AO28" s="42">
        <f t="shared" si="9"/>
        <v>45.131890281307513</v>
      </c>
    </row>
    <row r="29" spans="2:41" x14ac:dyDescent="0.25">
      <c r="B29" s="126" t="s">
        <v>17</v>
      </c>
      <c r="C29" s="127">
        <f t="shared" si="13"/>
        <v>7.6353363365656263E-2</v>
      </c>
      <c r="D29" s="127">
        <f t="shared" si="13"/>
        <v>7.3915293074137037E-2</v>
      </c>
      <c r="E29" s="127">
        <f t="shared" si="13"/>
        <v>7.2196953288571217E-2</v>
      </c>
      <c r="F29" s="127">
        <f t="shared" si="13"/>
        <v>7.1108582805944676E-2</v>
      </c>
      <c r="G29" s="128">
        <f t="shared" si="13"/>
        <v>7.0596540769502295E-2</v>
      </c>
      <c r="J29" s="7">
        <f t="shared" ref="J29:J32" si="14">J24+$O$3</f>
        <v>350</v>
      </c>
      <c r="K29" s="64">
        <f>K30-$O$4</f>
        <v>1</v>
      </c>
      <c r="L29" s="34">
        <f t="shared" si="11"/>
        <v>5</v>
      </c>
      <c r="M29" s="29">
        <f t="shared" si="0"/>
        <v>56.772100567721004</v>
      </c>
      <c r="N29" s="29">
        <f t="shared" si="1"/>
        <v>46.458273587611131</v>
      </c>
      <c r="O29" s="29">
        <f t="shared" si="1"/>
        <v>40.67948144836835</v>
      </c>
      <c r="P29" s="29">
        <f t="shared" si="1"/>
        <v>37.221300902892935</v>
      </c>
      <c r="Q29" s="29">
        <f t="shared" si="1"/>
        <v>34.982666246454464</v>
      </c>
      <c r="R29" s="41"/>
      <c r="S29" s="29">
        <f t="shared" si="2"/>
        <v>26.723677177979692</v>
      </c>
      <c r="T29" s="29">
        <f t="shared" si="3"/>
        <v>29.935693695025499</v>
      </c>
      <c r="U29" s="29">
        <f t="shared" si="3"/>
        <v>32.849613746299902</v>
      </c>
      <c r="V29" s="29">
        <f t="shared" si="3"/>
        <v>35.909834317002066</v>
      </c>
      <c r="W29" s="29">
        <f t="shared" si="3"/>
        <v>39.18108012707377</v>
      </c>
      <c r="X29" s="26"/>
      <c r="Y29" s="29">
        <f t="shared" si="4"/>
        <v>28.646259616958584</v>
      </c>
      <c r="Z29" s="29">
        <f t="shared" si="5"/>
        <v>29.177623284463813</v>
      </c>
      <c r="AA29" s="29">
        <f t="shared" si="5"/>
        <v>30.479635584137192</v>
      </c>
      <c r="AB29" s="29">
        <f t="shared" si="5"/>
        <v>32.876533966993257</v>
      </c>
      <c r="AC29" s="29">
        <f t="shared" si="5"/>
        <v>36.566082487811308</v>
      </c>
      <c r="AD29" s="26"/>
      <c r="AE29" s="29">
        <f t="shared" si="6"/>
        <v>35.129980929438929</v>
      </c>
      <c r="AF29" s="29">
        <f t="shared" si="7"/>
        <v>34.949948222298929</v>
      </c>
      <c r="AG29" s="29">
        <f t="shared" si="7"/>
        <v>35.483116275442562</v>
      </c>
      <c r="AH29" s="29">
        <f t="shared" si="7"/>
        <v>36.947614866842265</v>
      </c>
      <c r="AI29" s="29">
        <f t="shared" si="7"/>
        <v>39.297599660128867</v>
      </c>
      <c r="AJ29" s="26"/>
      <c r="AK29" s="29">
        <f t="shared" si="8"/>
        <v>29.453841622485903</v>
      </c>
      <c r="AL29" s="29">
        <f t="shared" si="9"/>
        <v>33.990767939571967</v>
      </c>
      <c r="AM29" s="29">
        <f t="shared" si="9"/>
        <v>38.406347598548152</v>
      </c>
      <c r="AN29" s="29">
        <f t="shared" si="9"/>
        <v>43.240003424950771</v>
      </c>
      <c r="AO29" s="42">
        <f t="shared" si="9"/>
        <v>48.637279817719744</v>
      </c>
    </row>
    <row r="30" spans="2:41" x14ac:dyDescent="0.25">
      <c r="B30" s="126" t="s">
        <v>19</v>
      </c>
      <c r="C30" s="129">
        <f t="shared" si="13"/>
        <v>8.1846456048453101E-2</v>
      </c>
      <c r="D30" s="129">
        <f t="shared" si="13"/>
        <v>7.2043514282626703E-2</v>
      </c>
      <c r="E30" s="129">
        <f t="shared" si="13"/>
        <v>6.6988210075026797E-2</v>
      </c>
      <c r="F30" s="129">
        <f t="shared" si="13"/>
        <v>6.5102047459392604E-2</v>
      </c>
      <c r="G30" s="130">
        <f t="shared" si="13"/>
        <v>6.5884833311371724E-2</v>
      </c>
      <c r="J30" s="7">
        <f t="shared" si="14"/>
        <v>350</v>
      </c>
      <c r="K30" s="64">
        <f>$L$4</f>
        <v>1.2</v>
      </c>
      <c r="L30" s="34">
        <f t="shared" si="11"/>
        <v>5</v>
      </c>
      <c r="M30" s="29">
        <f t="shared" si="0"/>
        <v>56.772100567721004</v>
      </c>
      <c r="N30" s="29">
        <f t="shared" si="1"/>
        <v>47.605391453971897</v>
      </c>
      <c r="O30" s="29">
        <f t="shared" si="1"/>
        <v>42.467590523021904</v>
      </c>
      <c r="P30" s="29">
        <f t="shared" si="1"/>
        <v>39.43246729316381</v>
      </c>
      <c r="Q30" s="29">
        <f t="shared" si="1"/>
        <v>37.503939489442175</v>
      </c>
      <c r="R30" s="41"/>
      <c r="S30" s="29">
        <f t="shared" si="2"/>
        <v>26.723677177979692</v>
      </c>
      <c r="T30" s="29">
        <f t="shared" si="3"/>
        <v>30.674846625766868</v>
      </c>
      <c r="U30" s="29">
        <f t="shared" si="3"/>
        <v>34.293552812071326</v>
      </c>
      <c r="V30" s="29">
        <f t="shared" si="3"/>
        <v>38.043091801180402</v>
      </c>
      <c r="W30" s="29">
        <f t="shared" si="3"/>
        <v>42.004941757853864</v>
      </c>
      <c r="X30" s="26"/>
      <c r="Y30" s="29">
        <f t="shared" si="4"/>
        <v>28.646259616958584</v>
      </c>
      <c r="Z30" s="29">
        <f t="shared" si="5"/>
        <v>29.898058427290081</v>
      </c>
      <c r="AA30" s="29">
        <f t="shared" si="5"/>
        <v>31.819399785637728</v>
      </c>
      <c r="AB30" s="29">
        <f t="shared" si="5"/>
        <v>34.82959539077504</v>
      </c>
      <c r="AC30" s="29">
        <f t="shared" si="5"/>
        <v>39.201475820266182</v>
      </c>
      <c r="AD30" s="26"/>
      <c r="AE30" s="29">
        <f t="shared" si="6"/>
        <v>35.129980929438929</v>
      </c>
      <c r="AF30" s="29">
        <f t="shared" si="7"/>
        <v>35.812909906800144</v>
      </c>
      <c r="AG30" s="29">
        <f t="shared" si="7"/>
        <v>37.042813694143334</v>
      </c>
      <c r="AH30" s="29">
        <f t="shared" si="7"/>
        <v>39.14252268071408</v>
      </c>
      <c r="AI30" s="29">
        <f t="shared" si="7"/>
        <v>42.12985909509311</v>
      </c>
      <c r="AJ30" s="26"/>
      <c r="AK30" s="29">
        <f t="shared" si="8"/>
        <v>29.453841622485903</v>
      </c>
      <c r="AL30" s="29">
        <f t="shared" si="9"/>
        <v>34.830046160302132</v>
      </c>
      <c r="AM30" s="29">
        <f t="shared" si="9"/>
        <v>40.09453870178104</v>
      </c>
      <c r="AN30" s="29">
        <f t="shared" si="9"/>
        <v>45.808716499700317</v>
      </c>
      <c r="AO30" s="42">
        <f t="shared" si="9"/>
        <v>52.142669354131975</v>
      </c>
    </row>
    <row r="31" spans="2:41" x14ac:dyDescent="0.25">
      <c r="B31" s="126" t="s">
        <v>20</v>
      </c>
      <c r="C31" s="129">
        <f t="shared" si="13"/>
        <v>0.10037137408411122</v>
      </c>
      <c r="D31" s="129">
        <f t="shared" si="13"/>
        <v>8.6296168450120808E-2</v>
      </c>
      <c r="E31" s="129">
        <f t="shared" si="13"/>
        <v>7.79848709350386E-2</v>
      </c>
      <c r="F31" s="129">
        <f t="shared" si="13"/>
        <v>7.3163593795727247E-2</v>
      </c>
      <c r="G31" s="130">
        <f t="shared" si="13"/>
        <v>7.0806485874106068E-2</v>
      </c>
      <c r="J31" s="7">
        <f t="shared" si="14"/>
        <v>350</v>
      </c>
      <c r="K31" s="64">
        <f>K30+$O$4</f>
        <v>1.4</v>
      </c>
      <c r="L31" s="34">
        <f t="shared" si="11"/>
        <v>5</v>
      </c>
      <c r="M31" s="29">
        <f t="shared" si="0"/>
        <v>56.772100567721004</v>
      </c>
      <c r="N31" s="29">
        <f t="shared" si="1"/>
        <v>48.75250932033267</v>
      </c>
      <c r="O31" s="29">
        <f t="shared" si="1"/>
        <v>44.255699597675459</v>
      </c>
      <c r="P31" s="29">
        <f t="shared" si="1"/>
        <v>41.643633683434672</v>
      </c>
      <c r="Q31" s="29">
        <f t="shared" si="1"/>
        <v>40.025212732429878</v>
      </c>
      <c r="R31" s="41"/>
      <c r="S31" s="29">
        <f t="shared" si="2"/>
        <v>26.723677177979692</v>
      </c>
      <c r="T31" s="29">
        <f t="shared" si="3"/>
        <v>31.413999556508237</v>
      </c>
      <c r="U31" s="29">
        <f t="shared" si="3"/>
        <v>35.73749187784275</v>
      </c>
      <c r="V31" s="29">
        <f t="shared" si="3"/>
        <v>40.176349285358746</v>
      </c>
      <c r="W31" s="29">
        <f t="shared" si="3"/>
        <v>44.828803388633951</v>
      </c>
      <c r="X31" s="26"/>
      <c r="Y31" s="29">
        <f t="shared" si="4"/>
        <v>28.646259616958584</v>
      </c>
      <c r="Z31" s="29">
        <f t="shared" si="5"/>
        <v>30.618493570116346</v>
      </c>
      <c r="AA31" s="29">
        <f t="shared" si="5"/>
        <v>33.159163987138271</v>
      </c>
      <c r="AB31" s="29">
        <f t="shared" si="5"/>
        <v>36.782656814556816</v>
      </c>
      <c r="AC31" s="29">
        <f t="shared" si="5"/>
        <v>41.83686915272105</v>
      </c>
      <c r="AD31" s="26"/>
      <c r="AE31" s="29">
        <f t="shared" si="6"/>
        <v>35.129980929438929</v>
      </c>
      <c r="AF31" s="29">
        <f t="shared" si="7"/>
        <v>36.675871591301345</v>
      </c>
      <c r="AG31" s="29">
        <f t="shared" si="7"/>
        <v>38.602511112844105</v>
      </c>
      <c r="AH31" s="29">
        <f t="shared" si="7"/>
        <v>41.337430494585895</v>
      </c>
      <c r="AI31" s="29">
        <f t="shared" si="7"/>
        <v>44.962118530057353</v>
      </c>
      <c r="AJ31" s="26"/>
      <c r="AK31" s="29">
        <f t="shared" si="8"/>
        <v>29.453841622485903</v>
      </c>
      <c r="AL31" s="29">
        <f t="shared" si="9"/>
        <v>35.669324381032304</v>
      </c>
      <c r="AM31" s="29">
        <f t="shared" si="9"/>
        <v>41.782729805013929</v>
      </c>
      <c r="AN31" s="29">
        <f t="shared" si="9"/>
        <v>48.37742957444987</v>
      </c>
      <c r="AO31" s="42">
        <f t="shared" si="9"/>
        <v>55.648058890544213</v>
      </c>
    </row>
    <row r="32" spans="2:41" ht="15.75" thickBot="1" x14ac:dyDescent="0.3">
      <c r="B32" s="131" t="s">
        <v>21</v>
      </c>
      <c r="C32" s="132">
        <f t="shared" si="13"/>
        <v>8.4153833207102582E-2</v>
      </c>
      <c r="D32" s="132">
        <f t="shared" si="13"/>
        <v>8.3927822073017203E-2</v>
      </c>
      <c r="E32" s="132">
        <f t="shared" si="13"/>
        <v>8.4409555161644292E-2</v>
      </c>
      <c r="F32" s="132">
        <f t="shared" si="13"/>
        <v>8.5623769158318347E-2</v>
      </c>
      <c r="G32" s="133">
        <f t="shared" si="13"/>
        <v>8.7634738410305849E-2</v>
      </c>
      <c r="J32" s="15">
        <f t="shared" si="14"/>
        <v>350</v>
      </c>
      <c r="K32" s="66">
        <v>1.5</v>
      </c>
      <c r="L32" s="16">
        <f t="shared" si="11"/>
        <v>5</v>
      </c>
      <c r="M32" s="31">
        <f t="shared" si="0"/>
        <v>56.772100567721004</v>
      </c>
      <c r="N32" s="31">
        <f t="shared" si="1"/>
        <v>49.32606825351305</v>
      </c>
      <c r="O32" s="31">
        <f t="shared" si="1"/>
        <v>45.14975413500224</v>
      </c>
      <c r="P32" s="31">
        <f t="shared" si="1"/>
        <v>42.74921687857011</v>
      </c>
      <c r="Q32" s="31">
        <f t="shared" si="1"/>
        <v>41.285849353923737</v>
      </c>
      <c r="R32" s="44"/>
      <c r="S32" s="31">
        <f t="shared" si="2"/>
        <v>26.723677177979692</v>
      </c>
      <c r="T32" s="31">
        <f t="shared" si="3"/>
        <v>31.783576021878925</v>
      </c>
      <c r="U32" s="31">
        <f t="shared" si="3"/>
        <v>36.459461410728466</v>
      </c>
      <c r="V32" s="31">
        <f t="shared" si="3"/>
        <v>41.242978027447919</v>
      </c>
      <c r="W32" s="31">
        <f t="shared" si="3"/>
        <v>46.240734204024001</v>
      </c>
      <c r="X32" s="45"/>
      <c r="Y32" s="31">
        <f t="shared" si="4"/>
        <v>28.646259616958584</v>
      </c>
      <c r="Z32" s="31">
        <f t="shared" si="5"/>
        <v>30.97871114152948</v>
      </c>
      <c r="AA32" s="31">
        <f t="shared" si="5"/>
        <v>33.829046087888536</v>
      </c>
      <c r="AB32" s="31">
        <f t="shared" si="5"/>
        <v>37.759187526447711</v>
      </c>
      <c r="AC32" s="31">
        <f t="shared" si="5"/>
        <v>43.154565818948484</v>
      </c>
      <c r="AD32" s="45"/>
      <c r="AE32" s="31">
        <f t="shared" si="6"/>
        <v>35.129980929438929</v>
      </c>
      <c r="AF32" s="31">
        <f t="shared" si="7"/>
        <v>37.107352433551952</v>
      </c>
      <c r="AG32" s="31">
        <f t="shared" si="7"/>
        <v>39.382359822194495</v>
      </c>
      <c r="AH32" s="31">
        <f t="shared" si="7"/>
        <v>42.434884401521806</v>
      </c>
      <c r="AI32" s="31">
        <f t="shared" si="7"/>
        <v>46.378248247539474</v>
      </c>
      <c r="AJ32" s="45"/>
      <c r="AK32" s="31">
        <f t="shared" si="8"/>
        <v>29.453841622485903</v>
      </c>
      <c r="AL32" s="31">
        <f t="shared" si="9"/>
        <v>36.088963491397394</v>
      </c>
      <c r="AM32" s="31">
        <f t="shared" si="9"/>
        <v>42.62682535663037</v>
      </c>
      <c r="AN32" s="31">
        <f t="shared" si="9"/>
        <v>49.661786111824647</v>
      </c>
      <c r="AO32" s="46">
        <f t="shared" si="9"/>
        <v>57.400753658750325</v>
      </c>
    </row>
    <row r="33" spans="2:41" ht="15.75" thickBot="1" x14ac:dyDescent="0.3">
      <c r="B33" s="57"/>
      <c r="C33" s="4"/>
      <c r="D33" s="4"/>
      <c r="E33" s="4"/>
      <c r="F33" s="4"/>
      <c r="G33" s="17"/>
    </row>
    <row r="34" spans="2:41" ht="19.5" thickBot="1" x14ac:dyDescent="0.35">
      <c r="B34" s="55"/>
      <c r="C34" s="22"/>
      <c r="D34" s="4"/>
      <c r="E34" s="4"/>
      <c r="F34" s="4"/>
      <c r="G34" s="17"/>
      <c r="J34" s="99" t="s">
        <v>146</v>
      </c>
      <c r="K34" s="49"/>
      <c r="L34" s="49"/>
      <c r="M34" s="154" t="s">
        <v>10</v>
      </c>
      <c r="N34" s="154"/>
      <c r="O34" s="154"/>
      <c r="P34" s="154"/>
      <c r="Q34" s="154"/>
      <c r="R34" s="36"/>
      <c r="S34" s="154" t="s">
        <v>11</v>
      </c>
      <c r="T34" s="154"/>
      <c r="U34" s="154"/>
      <c r="V34" s="154"/>
      <c r="W34" s="154"/>
      <c r="X34" s="36"/>
      <c r="Y34" s="154" t="s">
        <v>12</v>
      </c>
      <c r="Z34" s="154"/>
      <c r="AA34" s="154"/>
      <c r="AB34" s="154"/>
      <c r="AC34" s="154"/>
      <c r="AD34" s="36"/>
      <c r="AE34" s="154" t="s">
        <v>13</v>
      </c>
      <c r="AF34" s="154"/>
      <c r="AG34" s="154"/>
      <c r="AH34" s="154"/>
      <c r="AI34" s="154"/>
      <c r="AJ34" s="36"/>
      <c r="AK34" s="154" t="s">
        <v>39</v>
      </c>
      <c r="AL34" s="154"/>
      <c r="AM34" s="154"/>
      <c r="AN34" s="154"/>
      <c r="AO34" s="155"/>
    </row>
    <row r="35" spans="2:41" x14ac:dyDescent="0.25">
      <c r="B35" s="114"/>
      <c r="C35" s="91"/>
      <c r="D35" s="115" t="s">
        <v>28</v>
      </c>
      <c r="E35" s="91"/>
      <c r="F35" s="91"/>
      <c r="G35" s="92"/>
      <c r="J35" s="7"/>
      <c r="K35" s="37"/>
      <c r="L35" s="37"/>
      <c r="M35" s="4"/>
      <c r="N35" s="4"/>
      <c r="O35" s="4" t="s">
        <v>14</v>
      </c>
      <c r="P35" s="4"/>
      <c r="Q35" s="4"/>
      <c r="R35" s="26"/>
      <c r="S35" s="4"/>
      <c r="T35" s="4"/>
      <c r="U35" s="4" t="s">
        <v>14</v>
      </c>
      <c r="V35" s="4"/>
      <c r="W35" s="4"/>
      <c r="X35" s="26"/>
      <c r="Y35" s="4"/>
      <c r="Z35" s="4"/>
      <c r="AA35" s="4" t="s">
        <v>14</v>
      </c>
      <c r="AB35" s="4"/>
      <c r="AC35" s="4"/>
      <c r="AD35" s="26"/>
      <c r="AE35" s="4"/>
      <c r="AF35" s="4"/>
      <c r="AG35" s="4" t="s">
        <v>14</v>
      </c>
      <c r="AH35" s="4"/>
      <c r="AI35" s="4"/>
      <c r="AJ35" s="26"/>
      <c r="AK35" s="4"/>
      <c r="AL35" s="4"/>
      <c r="AM35" s="4" t="s">
        <v>14</v>
      </c>
      <c r="AN35" s="4"/>
      <c r="AO35" s="17"/>
    </row>
    <row r="36" spans="2:41" x14ac:dyDescent="0.25">
      <c r="B36" s="116"/>
      <c r="C36" s="47">
        <v>0</v>
      </c>
      <c r="D36" s="47">
        <v>50</v>
      </c>
      <c r="E36" s="47">
        <v>100</v>
      </c>
      <c r="F36" s="47">
        <v>150</v>
      </c>
      <c r="G36" s="117">
        <v>200</v>
      </c>
      <c r="J36" s="7"/>
      <c r="K36" s="34"/>
      <c r="L36" s="34"/>
      <c r="M36" s="1">
        <v>0</v>
      </c>
      <c r="N36" s="1">
        <v>50</v>
      </c>
      <c r="O36" s="1">
        <v>100</v>
      </c>
      <c r="P36" s="1">
        <v>150</v>
      </c>
      <c r="Q36" s="1">
        <v>200</v>
      </c>
      <c r="R36" s="26"/>
      <c r="S36" s="1">
        <v>0</v>
      </c>
      <c r="T36" s="1">
        <v>50</v>
      </c>
      <c r="U36" s="1">
        <v>100</v>
      </c>
      <c r="V36" s="1">
        <v>150</v>
      </c>
      <c r="W36" s="1">
        <v>200</v>
      </c>
      <c r="X36" s="26"/>
      <c r="Y36" s="1">
        <v>0</v>
      </c>
      <c r="Z36" s="1">
        <v>50</v>
      </c>
      <c r="AA36" s="1">
        <v>100</v>
      </c>
      <c r="AB36" s="1">
        <v>150</v>
      </c>
      <c r="AC36" s="1">
        <v>200</v>
      </c>
      <c r="AD36" s="26"/>
      <c r="AE36" s="1">
        <v>0</v>
      </c>
      <c r="AF36" s="1">
        <v>50</v>
      </c>
      <c r="AG36" s="1">
        <v>100</v>
      </c>
      <c r="AH36" s="1">
        <v>150</v>
      </c>
      <c r="AI36" s="1">
        <v>200</v>
      </c>
      <c r="AJ36" s="26"/>
      <c r="AK36" s="1">
        <v>0</v>
      </c>
      <c r="AL36" s="1">
        <v>50</v>
      </c>
      <c r="AM36" s="1">
        <v>100</v>
      </c>
      <c r="AN36" s="1">
        <v>150</v>
      </c>
      <c r="AO36" s="18">
        <v>200</v>
      </c>
    </row>
    <row r="37" spans="2:41" x14ac:dyDescent="0.25">
      <c r="B37" s="116"/>
      <c r="C37" s="47"/>
      <c r="D37" s="118" t="s">
        <v>27</v>
      </c>
      <c r="E37" s="47"/>
      <c r="F37" s="47"/>
      <c r="G37" s="117"/>
      <c r="J37" s="7" t="s">
        <v>36</v>
      </c>
      <c r="K37" s="34"/>
      <c r="L37" s="34"/>
      <c r="M37" s="4"/>
      <c r="N37" s="4"/>
      <c r="O37" s="37" t="s">
        <v>34</v>
      </c>
      <c r="P37" s="4"/>
      <c r="Q37" s="4"/>
      <c r="R37" s="26"/>
      <c r="S37" s="4"/>
      <c r="T37" s="4"/>
      <c r="U37" s="37" t="s">
        <v>34</v>
      </c>
      <c r="V37" s="4"/>
      <c r="W37" s="4"/>
      <c r="X37" s="26"/>
      <c r="Y37" s="4"/>
      <c r="Z37" s="4"/>
      <c r="AA37" s="37" t="s">
        <v>34</v>
      </c>
      <c r="AB37" s="4"/>
      <c r="AC37" s="4"/>
      <c r="AD37" s="26"/>
      <c r="AE37" s="4"/>
      <c r="AF37" s="4"/>
      <c r="AG37" s="37" t="s">
        <v>34</v>
      </c>
      <c r="AH37" s="4"/>
      <c r="AI37" s="4"/>
      <c r="AJ37" s="26"/>
      <c r="AK37" s="4"/>
      <c r="AL37" s="4"/>
      <c r="AM37" s="37" t="s">
        <v>34</v>
      </c>
      <c r="AN37" s="4"/>
      <c r="AO37" s="17"/>
    </row>
    <row r="38" spans="2:41" x14ac:dyDescent="0.25">
      <c r="B38" s="116" t="s">
        <v>26</v>
      </c>
      <c r="C38" s="83">
        <v>3781</v>
      </c>
      <c r="D38" s="83">
        <v>6651</v>
      </c>
      <c r="E38" s="83">
        <v>9221</v>
      </c>
      <c r="F38" s="83">
        <v>11491</v>
      </c>
      <c r="G38" s="119">
        <v>13461</v>
      </c>
      <c r="J38" s="7" t="s">
        <v>37</v>
      </c>
      <c r="K38" s="34" t="s">
        <v>15</v>
      </c>
      <c r="L38" s="34" t="s">
        <v>31</v>
      </c>
      <c r="M38" s="38">
        <f>C48</f>
        <v>0.26448029621793179</v>
      </c>
      <c r="N38" s="38">
        <f>D48</f>
        <v>0.15035333032626672</v>
      </c>
      <c r="O38" s="38">
        <f>E48</f>
        <v>0.10844810758052272</v>
      </c>
      <c r="P38" s="38">
        <f>F48</f>
        <v>8.7024627969715426E-2</v>
      </c>
      <c r="Q38" s="38">
        <f>G48</f>
        <v>7.4288685833147614E-2</v>
      </c>
      <c r="R38" s="26"/>
      <c r="S38" s="38">
        <f>C49</f>
        <v>0.1</v>
      </c>
      <c r="T38" s="38">
        <f>D49</f>
        <v>7.958615200955034E-2</v>
      </c>
      <c r="U38" s="38">
        <f>E49</f>
        <v>6.6401062416998669E-2</v>
      </c>
      <c r="V38" s="38">
        <f>F49</f>
        <v>5.7191878753217046E-2</v>
      </c>
      <c r="W38" s="38">
        <f>G49</f>
        <v>5.040322580645161E-2</v>
      </c>
      <c r="X38" s="26"/>
      <c r="Y38" s="38">
        <f>C50</f>
        <v>9.5219958103218441E-2</v>
      </c>
      <c r="Z38" s="38">
        <f>D50</f>
        <v>8.8245675961877865E-2</v>
      </c>
      <c r="AA38" s="38">
        <f>E50</f>
        <v>8.2699305325835262E-2</v>
      </c>
      <c r="AB38" s="38">
        <f>F50</f>
        <v>7.8235017994054135E-2</v>
      </c>
      <c r="AC38" s="38">
        <f>G50</f>
        <v>7.4615728995672287E-2</v>
      </c>
      <c r="AD38" s="26"/>
      <c r="AE38" s="38">
        <f>C51</f>
        <v>0.10037137408411122</v>
      </c>
      <c r="AF38" s="38">
        <f>D51</f>
        <v>8.6184607429113158E-2</v>
      </c>
      <c r="AG38" s="38">
        <f>E51</f>
        <v>7.7621671970814252E-2</v>
      </c>
      <c r="AH38" s="38">
        <f>F51</f>
        <v>7.244801854669275E-2</v>
      </c>
      <c r="AI38" s="38">
        <f>G51</f>
        <v>6.9623337742811389E-2</v>
      </c>
      <c r="AJ38" s="26"/>
      <c r="AK38" s="38">
        <f>C52</f>
        <v>0.11120996441281139</v>
      </c>
      <c r="AL38" s="38">
        <f>D52</f>
        <v>0.10515799989484199</v>
      </c>
      <c r="AM38" s="38">
        <f>E52</f>
        <v>0.1012965964343598</v>
      </c>
      <c r="AN38" s="38">
        <f>F52</f>
        <v>9.9211270400317478E-2</v>
      </c>
      <c r="AO38" s="40">
        <f>G52</f>
        <v>9.8697196999605205E-2</v>
      </c>
    </row>
    <row r="39" spans="2:41" x14ac:dyDescent="0.25">
      <c r="B39" s="116" t="s">
        <v>17</v>
      </c>
      <c r="C39" s="83">
        <v>10000</v>
      </c>
      <c r="D39" s="83">
        <v>12565</v>
      </c>
      <c r="E39" s="83">
        <v>15060</v>
      </c>
      <c r="F39" s="83">
        <v>17485</v>
      </c>
      <c r="G39" s="119">
        <v>19840</v>
      </c>
      <c r="J39" s="7" t="s">
        <v>32</v>
      </c>
      <c r="K39" s="39" t="s">
        <v>7</v>
      </c>
      <c r="L39" s="39" t="s">
        <v>32</v>
      </c>
      <c r="M39" s="137" t="s">
        <v>60</v>
      </c>
      <c r="N39" s="137"/>
      <c r="O39" s="137"/>
      <c r="P39" s="137"/>
      <c r="Q39" s="137"/>
      <c r="S39" s="137" t="s">
        <v>60</v>
      </c>
      <c r="T39" s="137"/>
      <c r="U39" s="137"/>
      <c r="V39" s="137"/>
      <c r="W39" s="137"/>
      <c r="Y39" s="137" t="s">
        <v>60</v>
      </c>
      <c r="Z39" s="137"/>
      <c r="AA39" s="137"/>
      <c r="AB39" s="137"/>
      <c r="AC39" s="137"/>
      <c r="AE39" s="137" t="s">
        <v>60</v>
      </c>
      <c r="AF39" s="137"/>
      <c r="AG39" s="137"/>
      <c r="AH39" s="137"/>
      <c r="AI39" s="137"/>
      <c r="AK39" s="137" t="s">
        <v>60</v>
      </c>
      <c r="AL39" s="137"/>
      <c r="AM39" s="137"/>
      <c r="AN39" s="137"/>
      <c r="AO39" s="138"/>
    </row>
    <row r="40" spans="2:41" x14ac:dyDescent="0.25">
      <c r="B40" s="116" t="s">
        <v>19</v>
      </c>
      <c r="C40" s="120">
        <v>10502</v>
      </c>
      <c r="D40" s="120">
        <v>11332</v>
      </c>
      <c r="E40" s="120">
        <v>12092</v>
      </c>
      <c r="F40" s="120">
        <v>12782</v>
      </c>
      <c r="G40" s="121">
        <v>13402</v>
      </c>
      <c r="J40" s="63">
        <f>J45-$O$3</f>
        <v>250</v>
      </c>
      <c r="K40" s="64">
        <f>K41-$O$4</f>
        <v>0.8</v>
      </c>
      <c r="L40" s="67">
        <f>$L$5</f>
        <v>5</v>
      </c>
      <c r="M40" s="29">
        <f t="shared" ref="M40:M54" si="15">M$38*$J40+$K40*M$36</f>
        <v>66.120074054482942</v>
      </c>
      <c r="N40" s="29">
        <f t="shared" ref="N40:Q54" si="16">N$38*$J40+$K40*N$36*N$38+$L40*N$38</f>
        <v>44.354232446248687</v>
      </c>
      <c r="O40" s="29">
        <f t="shared" si="16"/>
        <v>36.330116039475115</v>
      </c>
      <c r="P40" s="29">
        <f t="shared" si="16"/>
        <v>32.634235488643284</v>
      </c>
      <c r="Q40" s="29">
        <f t="shared" si="16"/>
        <v>30.829804620756256</v>
      </c>
      <c r="R40" s="41"/>
      <c r="S40" s="29">
        <f t="shared" ref="S40:S54" si="17">S$38*$J40+$K40*S$36</f>
        <v>25</v>
      </c>
      <c r="T40" s="29">
        <f t="shared" ref="T40:W54" si="18">T$38*$J40+$K40*T$36*T$38+$L40*T$38</f>
        <v>23.477914842817352</v>
      </c>
      <c r="U40" s="29">
        <f t="shared" si="18"/>
        <v>22.244355909694555</v>
      </c>
      <c r="V40" s="29">
        <f t="shared" si="18"/>
        <v>21.446954532456392</v>
      </c>
      <c r="W40" s="29">
        <f t="shared" si="18"/>
        <v>20.91733870967742</v>
      </c>
      <c r="X40" s="26"/>
      <c r="Y40" s="29">
        <f t="shared" ref="Y40:Y54" si="19">Y$38*$J40+$K40*Y$36</f>
        <v>23.804989525804611</v>
      </c>
      <c r="Z40" s="29">
        <f t="shared" ref="Z40:AC54" si="20">Z$38*$J40+$K40*Z$36*Z$38+$L40*Z$38</f>
        <v>26.03247440875397</v>
      </c>
      <c r="AA40" s="29">
        <f t="shared" si="20"/>
        <v>27.704267284154817</v>
      </c>
      <c r="AB40" s="29">
        <f t="shared" si="20"/>
        <v>29.338131747770301</v>
      </c>
      <c r="AC40" s="29">
        <f t="shared" si="20"/>
        <v>30.965527533203996</v>
      </c>
      <c r="AD40" s="26"/>
      <c r="AE40" s="29">
        <f>AE$38*$J40+$K40*AE$36</f>
        <v>25.092843521027806</v>
      </c>
      <c r="AF40" s="29">
        <f t="shared" ref="AF40:AI54" si="21">AF$38*$J40+$K40*AF$36*AF$38+$L40*AF$38</f>
        <v>25.42445919158838</v>
      </c>
      <c r="AG40" s="29">
        <f t="shared" si="21"/>
        <v>26.003260110222776</v>
      </c>
      <c r="AH40" s="29">
        <f t="shared" si="21"/>
        <v>27.168006955009783</v>
      </c>
      <c r="AI40" s="29">
        <f t="shared" si="21"/>
        <v>28.893685163266724</v>
      </c>
      <c r="AJ40" s="26"/>
      <c r="AK40" s="29">
        <f t="shared" ref="AK40:AK54" si="22">AK$38*$J40+$K40*AK$36</f>
        <v>27.802491103202847</v>
      </c>
      <c r="AL40" s="29">
        <f t="shared" ref="AL40:AO54" si="23">AL$38*$J40+$K40*AL$36*AL$38+$L40*AL$38</f>
        <v>31.021609968978389</v>
      </c>
      <c r="AM40" s="29">
        <f t="shared" si="23"/>
        <v>33.934359805510532</v>
      </c>
      <c r="AN40" s="29">
        <f t="shared" si="23"/>
        <v>37.204226400119055</v>
      </c>
      <c r="AO40" s="42">
        <f t="shared" si="23"/>
        <v>40.959336754836158</v>
      </c>
    </row>
    <row r="41" spans="2:41" x14ac:dyDescent="0.25">
      <c r="B41" s="116" t="s">
        <v>20</v>
      </c>
      <c r="C41" s="120">
        <v>9963</v>
      </c>
      <c r="D41" s="120">
        <v>11603</v>
      </c>
      <c r="E41" s="120">
        <v>12883</v>
      </c>
      <c r="F41" s="120">
        <v>13803</v>
      </c>
      <c r="G41" s="121">
        <v>14363</v>
      </c>
      <c r="J41" s="7">
        <f t="shared" ref="J41:J44" si="24">J46-$O$3</f>
        <v>250</v>
      </c>
      <c r="K41" s="64">
        <f>K42-$O$4</f>
        <v>1</v>
      </c>
      <c r="L41" s="37">
        <f t="shared" ref="L41:L54" si="25">$L$5</f>
        <v>5</v>
      </c>
      <c r="M41" s="29">
        <f t="shared" si="15"/>
        <v>66.120074054482942</v>
      </c>
      <c r="N41" s="29">
        <f t="shared" si="16"/>
        <v>45.857765749511351</v>
      </c>
      <c r="O41" s="29">
        <f t="shared" si="16"/>
        <v>38.499078191085566</v>
      </c>
      <c r="P41" s="29">
        <f t="shared" si="16"/>
        <v>35.244974327734745</v>
      </c>
      <c r="Q41" s="29">
        <f t="shared" si="16"/>
        <v>33.801352054082159</v>
      </c>
      <c r="R41" s="41"/>
      <c r="S41" s="29">
        <f t="shared" si="17"/>
        <v>25</v>
      </c>
      <c r="T41" s="29">
        <f t="shared" si="18"/>
        <v>24.273776362912859</v>
      </c>
      <c r="U41" s="29">
        <f t="shared" si="18"/>
        <v>23.572377158034527</v>
      </c>
      <c r="V41" s="29">
        <f t="shared" si="18"/>
        <v>23.162710895052903</v>
      </c>
      <c r="W41" s="29">
        <f t="shared" si="18"/>
        <v>22.933467741935484</v>
      </c>
      <c r="X41" s="26"/>
      <c r="Y41" s="29">
        <f t="shared" si="19"/>
        <v>23.804989525804611</v>
      </c>
      <c r="Z41" s="29">
        <f t="shared" si="20"/>
        <v>26.914931168372746</v>
      </c>
      <c r="AA41" s="29">
        <f t="shared" si="20"/>
        <v>29.358253390671521</v>
      </c>
      <c r="AB41" s="29">
        <f t="shared" si="20"/>
        <v>31.685182287591925</v>
      </c>
      <c r="AC41" s="29">
        <f t="shared" si="20"/>
        <v>33.950156693030891</v>
      </c>
      <c r="AD41" s="26"/>
      <c r="AE41" s="29">
        <f t="shared" ref="AE41:AE54" si="26">AE$38*$J41+$K41*AE$36</f>
        <v>25.092843521027806</v>
      </c>
      <c r="AF41" s="29">
        <f t="shared" si="21"/>
        <v>26.286305265879513</v>
      </c>
      <c r="AG41" s="29">
        <f t="shared" si="21"/>
        <v>27.555693549639059</v>
      </c>
      <c r="AH41" s="29">
        <f t="shared" si="21"/>
        <v>29.341447511410564</v>
      </c>
      <c r="AI41" s="29">
        <f t="shared" si="21"/>
        <v>31.678618672979184</v>
      </c>
      <c r="AJ41" s="26"/>
      <c r="AK41" s="29">
        <f t="shared" si="22"/>
        <v>27.802491103202847</v>
      </c>
      <c r="AL41" s="29">
        <f t="shared" si="23"/>
        <v>32.073189967926808</v>
      </c>
      <c r="AM41" s="29">
        <f t="shared" si="23"/>
        <v>35.960291734197725</v>
      </c>
      <c r="AN41" s="29">
        <f t="shared" si="23"/>
        <v>40.180564512128576</v>
      </c>
      <c r="AO41" s="42">
        <f t="shared" si="23"/>
        <v>44.907224634820366</v>
      </c>
    </row>
    <row r="42" spans="2:41" x14ac:dyDescent="0.25">
      <c r="B42" s="116" t="s">
        <v>21</v>
      </c>
      <c r="C42" s="120">
        <v>8992</v>
      </c>
      <c r="D42" s="120">
        <v>9509.5</v>
      </c>
      <c r="E42" s="120">
        <v>9872</v>
      </c>
      <c r="F42" s="120">
        <v>10079.5</v>
      </c>
      <c r="G42" s="121">
        <v>10132</v>
      </c>
      <c r="J42" s="7">
        <f t="shared" si="24"/>
        <v>250</v>
      </c>
      <c r="K42" s="64">
        <f>$L$4</f>
        <v>1.2</v>
      </c>
      <c r="L42" s="37">
        <f t="shared" si="25"/>
        <v>5</v>
      </c>
      <c r="M42" s="29">
        <f t="shared" si="15"/>
        <v>66.120074054482942</v>
      </c>
      <c r="N42" s="29">
        <f t="shared" si="16"/>
        <v>47.361299052774022</v>
      </c>
      <c r="O42" s="29">
        <f t="shared" si="16"/>
        <v>40.668040342696017</v>
      </c>
      <c r="P42" s="29">
        <f t="shared" si="16"/>
        <v>37.855713166826213</v>
      </c>
      <c r="Q42" s="29">
        <f t="shared" si="16"/>
        <v>36.772899487408068</v>
      </c>
      <c r="R42" s="41"/>
      <c r="S42" s="29">
        <f t="shared" si="17"/>
        <v>25</v>
      </c>
      <c r="T42" s="29">
        <f t="shared" si="18"/>
        <v>25.069637883008358</v>
      </c>
      <c r="U42" s="29">
        <f t="shared" si="18"/>
        <v>24.900398406374503</v>
      </c>
      <c r="V42" s="29">
        <f t="shared" si="18"/>
        <v>24.878467257649415</v>
      </c>
      <c r="W42" s="29">
        <f t="shared" si="18"/>
        <v>24.949596774193548</v>
      </c>
      <c r="X42" s="26"/>
      <c r="Y42" s="29">
        <f t="shared" si="19"/>
        <v>23.804989525804611</v>
      </c>
      <c r="Z42" s="29">
        <f t="shared" si="20"/>
        <v>27.797387927991526</v>
      </c>
      <c r="AA42" s="29">
        <f t="shared" si="20"/>
        <v>31.012239497188226</v>
      </c>
      <c r="AB42" s="29">
        <f t="shared" si="20"/>
        <v>34.032232827413544</v>
      </c>
      <c r="AC42" s="29">
        <f t="shared" si="20"/>
        <v>36.934785852857786</v>
      </c>
      <c r="AD42" s="26"/>
      <c r="AE42" s="29">
        <f t="shared" si="26"/>
        <v>25.092843521027806</v>
      </c>
      <c r="AF42" s="29">
        <f t="shared" si="21"/>
        <v>27.148151340170646</v>
      </c>
      <c r="AG42" s="29">
        <f t="shared" si="21"/>
        <v>29.108126989055343</v>
      </c>
      <c r="AH42" s="29">
        <f t="shared" si="21"/>
        <v>31.514888067811349</v>
      </c>
      <c r="AI42" s="29">
        <f t="shared" si="21"/>
        <v>34.463552182691636</v>
      </c>
      <c r="AJ42" s="26"/>
      <c r="AK42" s="29">
        <f t="shared" si="22"/>
        <v>27.802491103202847</v>
      </c>
      <c r="AL42" s="29">
        <f t="shared" si="23"/>
        <v>33.124769966875235</v>
      </c>
      <c r="AM42" s="29">
        <f t="shared" si="23"/>
        <v>37.986223662884925</v>
      </c>
      <c r="AN42" s="29">
        <f t="shared" si="23"/>
        <v>43.156902624138098</v>
      </c>
      <c r="AO42" s="42">
        <f t="shared" si="23"/>
        <v>48.855112514804581</v>
      </c>
    </row>
    <row r="43" spans="2:41" x14ac:dyDescent="0.25">
      <c r="B43" s="134"/>
      <c r="C43" s="124"/>
      <c r="D43" s="124"/>
      <c r="E43" s="124"/>
      <c r="F43" s="124"/>
      <c r="G43" s="28"/>
      <c r="J43" s="7">
        <f t="shared" si="24"/>
        <v>250</v>
      </c>
      <c r="K43" s="64">
        <f>K42+$O$4</f>
        <v>1.4</v>
      </c>
      <c r="L43" s="37">
        <f t="shared" si="25"/>
        <v>5</v>
      </c>
      <c r="M43" s="29">
        <f t="shared" si="15"/>
        <v>66.120074054482942</v>
      </c>
      <c r="N43" s="29">
        <f t="shared" si="16"/>
        <v>48.864832356036686</v>
      </c>
      <c r="O43" s="29">
        <f t="shared" si="16"/>
        <v>42.837002494306475</v>
      </c>
      <c r="P43" s="29">
        <f t="shared" si="16"/>
        <v>40.466452005917674</v>
      </c>
      <c r="Q43" s="29">
        <f t="shared" si="16"/>
        <v>39.744446920733971</v>
      </c>
      <c r="R43" s="41"/>
      <c r="S43" s="29">
        <f t="shared" si="17"/>
        <v>25</v>
      </c>
      <c r="T43" s="29">
        <f t="shared" si="18"/>
        <v>25.865499403103865</v>
      </c>
      <c r="U43" s="29">
        <f t="shared" si="18"/>
        <v>26.228419654714475</v>
      </c>
      <c r="V43" s="29">
        <f t="shared" si="18"/>
        <v>26.594223620245927</v>
      </c>
      <c r="W43" s="29">
        <f t="shared" si="18"/>
        <v>26.965725806451612</v>
      </c>
      <c r="X43" s="26"/>
      <c r="Y43" s="29">
        <f t="shared" si="19"/>
        <v>23.804989525804611</v>
      </c>
      <c r="Z43" s="29">
        <f t="shared" si="20"/>
        <v>28.679844687610306</v>
      </c>
      <c r="AA43" s="29">
        <f t="shared" si="20"/>
        <v>32.66622560370493</v>
      </c>
      <c r="AB43" s="29">
        <f t="shared" si="20"/>
        <v>36.379283367235168</v>
      </c>
      <c r="AC43" s="29">
        <f t="shared" si="20"/>
        <v>39.919415012684674</v>
      </c>
      <c r="AD43" s="26"/>
      <c r="AE43" s="29">
        <f t="shared" si="26"/>
        <v>25.092843521027806</v>
      </c>
      <c r="AF43" s="29">
        <f t="shared" si="21"/>
        <v>28.009997414461775</v>
      </c>
      <c r="AG43" s="29">
        <f t="shared" si="21"/>
        <v>30.66056042847163</v>
      </c>
      <c r="AH43" s="29">
        <f t="shared" si="21"/>
        <v>33.688328624212133</v>
      </c>
      <c r="AI43" s="29">
        <f t="shared" si="21"/>
        <v>37.248485692404088</v>
      </c>
      <c r="AJ43" s="26"/>
      <c r="AK43" s="29">
        <f t="shared" si="22"/>
        <v>27.802491103202847</v>
      </c>
      <c r="AL43" s="29">
        <f t="shared" si="23"/>
        <v>34.176349965823654</v>
      </c>
      <c r="AM43" s="29">
        <f t="shared" si="23"/>
        <v>40.012155591572117</v>
      </c>
      <c r="AN43" s="29">
        <f t="shared" si="23"/>
        <v>46.133240736147627</v>
      </c>
      <c r="AO43" s="42">
        <f t="shared" si="23"/>
        <v>52.803000394788789</v>
      </c>
    </row>
    <row r="44" spans="2:41" x14ac:dyDescent="0.25">
      <c r="B44" s="57"/>
      <c r="C44" s="4"/>
      <c r="D44" s="4"/>
      <c r="E44" s="4"/>
      <c r="F44" s="4"/>
      <c r="G44" s="17"/>
      <c r="J44" s="12">
        <f t="shared" si="24"/>
        <v>250</v>
      </c>
      <c r="K44" s="65">
        <v>1.5</v>
      </c>
      <c r="L44" s="13">
        <f t="shared" si="25"/>
        <v>5</v>
      </c>
      <c r="M44" s="30">
        <f t="shared" si="15"/>
        <v>66.120074054482942</v>
      </c>
      <c r="N44" s="30">
        <f t="shared" si="16"/>
        <v>49.616599007668022</v>
      </c>
      <c r="O44" s="30">
        <f t="shared" si="16"/>
        <v>43.921483570111704</v>
      </c>
      <c r="P44" s="30">
        <f t="shared" si="16"/>
        <v>41.771821425463408</v>
      </c>
      <c r="Q44" s="30">
        <f t="shared" si="16"/>
        <v>41.230220637396926</v>
      </c>
      <c r="R44" s="41"/>
      <c r="S44" s="30">
        <f t="shared" si="17"/>
        <v>25</v>
      </c>
      <c r="T44" s="30">
        <f t="shared" si="18"/>
        <v>26.263430163151614</v>
      </c>
      <c r="U44" s="30">
        <f t="shared" si="18"/>
        <v>26.892430278884461</v>
      </c>
      <c r="V44" s="30">
        <f t="shared" si="18"/>
        <v>27.452101801544181</v>
      </c>
      <c r="W44" s="30">
        <f t="shared" si="18"/>
        <v>27.973790322580644</v>
      </c>
      <c r="X44" s="26"/>
      <c r="Y44" s="30">
        <f t="shared" si="19"/>
        <v>23.804989525804611</v>
      </c>
      <c r="Z44" s="30">
        <f t="shared" si="20"/>
        <v>29.121073067419694</v>
      </c>
      <c r="AA44" s="30">
        <f t="shared" si="20"/>
        <v>33.493218656963279</v>
      </c>
      <c r="AB44" s="30">
        <f t="shared" si="20"/>
        <v>37.552808637145979</v>
      </c>
      <c r="AC44" s="30">
        <f t="shared" si="20"/>
        <v>41.411729592598121</v>
      </c>
      <c r="AD44" s="26"/>
      <c r="AE44" s="30">
        <f t="shared" si="26"/>
        <v>25.092843521027806</v>
      </c>
      <c r="AF44" s="30">
        <f t="shared" si="21"/>
        <v>28.44092045160734</v>
      </c>
      <c r="AG44" s="30">
        <f t="shared" si="21"/>
        <v>31.436777148179772</v>
      </c>
      <c r="AH44" s="30">
        <f t="shared" si="21"/>
        <v>34.775048902412522</v>
      </c>
      <c r="AI44" s="30">
        <f t="shared" si="21"/>
        <v>38.640952447260318</v>
      </c>
      <c r="AJ44" s="26"/>
      <c r="AK44" s="30">
        <f t="shared" si="22"/>
        <v>27.802491103202847</v>
      </c>
      <c r="AL44" s="30">
        <f t="shared" si="23"/>
        <v>34.70213996529786</v>
      </c>
      <c r="AM44" s="30">
        <f t="shared" si="23"/>
        <v>41.025121555915717</v>
      </c>
      <c r="AN44" s="30">
        <f t="shared" si="23"/>
        <v>47.621409792152392</v>
      </c>
      <c r="AO44" s="43">
        <f t="shared" si="23"/>
        <v>54.776944334780886</v>
      </c>
    </row>
    <row r="45" spans="2:41" x14ac:dyDescent="0.25">
      <c r="B45" s="55"/>
      <c r="C45" s="22"/>
      <c r="D45" s="24" t="s">
        <v>28</v>
      </c>
      <c r="E45" s="4"/>
      <c r="F45" s="4"/>
      <c r="G45" s="17"/>
      <c r="J45" s="63">
        <f>$L$3</f>
        <v>300</v>
      </c>
      <c r="K45" s="64">
        <f>K46-$O$4</f>
        <v>0.8</v>
      </c>
      <c r="L45" s="37">
        <f t="shared" si="25"/>
        <v>5</v>
      </c>
      <c r="M45" s="29">
        <f t="shared" si="15"/>
        <v>79.344088865379533</v>
      </c>
      <c r="N45" s="29">
        <f t="shared" si="16"/>
        <v>51.871898962562021</v>
      </c>
      <c r="O45" s="29">
        <f t="shared" si="16"/>
        <v>41.752521418501246</v>
      </c>
      <c r="P45" s="29">
        <f t="shared" si="16"/>
        <v>36.985466887129057</v>
      </c>
      <c r="Q45" s="29">
        <f t="shared" si="16"/>
        <v>34.54423891241364</v>
      </c>
      <c r="R45" s="41"/>
      <c r="S45" s="29">
        <f t="shared" si="17"/>
        <v>30</v>
      </c>
      <c r="T45" s="29">
        <f t="shared" si="18"/>
        <v>27.457222443294867</v>
      </c>
      <c r="U45" s="29">
        <f t="shared" si="18"/>
        <v>25.564409030544489</v>
      </c>
      <c r="V45" s="29">
        <f t="shared" si="18"/>
        <v>24.306548470117242</v>
      </c>
      <c r="W45" s="29">
        <f t="shared" si="18"/>
        <v>23.4375</v>
      </c>
      <c r="X45" s="26"/>
      <c r="Y45" s="29">
        <f t="shared" si="19"/>
        <v>28.565987430965532</v>
      </c>
      <c r="Z45" s="29">
        <f t="shared" si="20"/>
        <v>30.444758206847862</v>
      </c>
      <c r="AA45" s="29">
        <f t="shared" si="20"/>
        <v>31.839232550446578</v>
      </c>
      <c r="AB45" s="29">
        <f t="shared" si="20"/>
        <v>33.249882647473008</v>
      </c>
      <c r="AC45" s="29">
        <f t="shared" si="20"/>
        <v>34.696313982987618</v>
      </c>
      <c r="AD45" s="26"/>
      <c r="AE45" s="29">
        <f t="shared" si="26"/>
        <v>30.111412225233366</v>
      </c>
      <c r="AF45" s="29">
        <f t="shared" si="21"/>
        <v>29.733689563044038</v>
      </c>
      <c r="AG45" s="29">
        <f t="shared" si="21"/>
        <v>29.884343708763488</v>
      </c>
      <c r="AH45" s="29">
        <f t="shared" si="21"/>
        <v>30.790407882344422</v>
      </c>
      <c r="AI45" s="29">
        <f t="shared" si="21"/>
        <v>32.374852050407299</v>
      </c>
      <c r="AJ45" s="26"/>
      <c r="AK45" s="29">
        <f t="shared" si="22"/>
        <v>33.362989323843415</v>
      </c>
      <c r="AL45" s="29">
        <f t="shared" si="23"/>
        <v>36.279509963720493</v>
      </c>
      <c r="AM45" s="29">
        <f t="shared" si="23"/>
        <v>38.999189627228517</v>
      </c>
      <c r="AN45" s="29">
        <f t="shared" si="23"/>
        <v>42.164789920134929</v>
      </c>
      <c r="AO45" s="42">
        <f t="shared" si="23"/>
        <v>45.894196604816422</v>
      </c>
    </row>
    <row r="46" spans="2:41" x14ac:dyDescent="0.25">
      <c r="B46" s="125"/>
      <c r="C46" s="47">
        <v>0</v>
      </c>
      <c r="D46" s="47">
        <v>50</v>
      </c>
      <c r="E46" s="47">
        <v>100</v>
      </c>
      <c r="F46" s="47">
        <v>150</v>
      </c>
      <c r="G46" s="117">
        <v>200</v>
      </c>
      <c r="J46" s="7">
        <f t="shared" ref="J46:J49" si="27">$L$3</f>
        <v>300</v>
      </c>
      <c r="K46" s="64">
        <f>K47-$O$4</f>
        <v>1</v>
      </c>
      <c r="L46" s="37">
        <f t="shared" si="25"/>
        <v>5</v>
      </c>
      <c r="M46" s="29">
        <f t="shared" si="15"/>
        <v>79.344088865379533</v>
      </c>
      <c r="N46" s="29">
        <f t="shared" si="16"/>
        <v>53.375432265824685</v>
      </c>
      <c r="O46" s="29">
        <f t="shared" si="16"/>
        <v>43.921483570111704</v>
      </c>
      <c r="P46" s="29">
        <f t="shared" si="16"/>
        <v>39.596205726220525</v>
      </c>
      <c r="Q46" s="29">
        <f t="shared" si="16"/>
        <v>37.515786345739542</v>
      </c>
      <c r="R46" s="41"/>
      <c r="S46" s="29">
        <f t="shared" si="17"/>
        <v>30</v>
      </c>
      <c r="T46" s="29">
        <f t="shared" si="18"/>
        <v>28.25308396339037</v>
      </c>
      <c r="U46" s="29">
        <f t="shared" si="18"/>
        <v>26.892430278884461</v>
      </c>
      <c r="V46" s="29">
        <f t="shared" si="18"/>
        <v>26.022304832713758</v>
      </c>
      <c r="W46" s="29">
        <f t="shared" si="18"/>
        <v>25.453629032258064</v>
      </c>
      <c r="X46" s="26"/>
      <c r="Y46" s="29">
        <f t="shared" si="19"/>
        <v>28.565987430965532</v>
      </c>
      <c r="Z46" s="29">
        <f t="shared" si="20"/>
        <v>31.327214966466641</v>
      </c>
      <c r="AA46" s="29">
        <f t="shared" si="20"/>
        <v>33.493218656963279</v>
      </c>
      <c r="AB46" s="29">
        <f t="shared" si="20"/>
        <v>35.596933187294631</v>
      </c>
      <c r="AC46" s="29">
        <f t="shared" si="20"/>
        <v>37.680943142814506</v>
      </c>
      <c r="AD46" s="26"/>
      <c r="AE46" s="29">
        <f t="shared" si="26"/>
        <v>30.111412225233366</v>
      </c>
      <c r="AF46" s="29">
        <f t="shared" si="21"/>
        <v>30.595535637335171</v>
      </c>
      <c r="AG46" s="29">
        <f t="shared" si="21"/>
        <v>31.436777148179772</v>
      </c>
      <c r="AH46" s="29">
        <f t="shared" si="21"/>
        <v>32.963848438745202</v>
      </c>
      <c r="AI46" s="29">
        <f t="shared" si="21"/>
        <v>35.159785560119751</v>
      </c>
      <c r="AJ46" s="26"/>
      <c r="AK46" s="29">
        <f t="shared" si="22"/>
        <v>33.362989323843415</v>
      </c>
      <c r="AL46" s="29">
        <f t="shared" si="23"/>
        <v>37.331089962668912</v>
      </c>
      <c r="AM46" s="29">
        <f t="shared" si="23"/>
        <v>41.025121555915717</v>
      </c>
      <c r="AN46" s="29">
        <f t="shared" si="23"/>
        <v>45.141128032144451</v>
      </c>
      <c r="AO46" s="42">
        <f t="shared" si="23"/>
        <v>49.84208448480063</v>
      </c>
    </row>
    <row r="47" spans="2:41" x14ac:dyDescent="0.25">
      <c r="B47" s="55"/>
      <c r="C47" s="24"/>
      <c r="D47" s="118" t="s">
        <v>45</v>
      </c>
      <c r="E47" s="4"/>
      <c r="F47" s="4"/>
      <c r="G47" s="17"/>
      <c r="J47" s="7">
        <f t="shared" si="27"/>
        <v>300</v>
      </c>
      <c r="K47" s="64">
        <f>$L$4</f>
        <v>1.2</v>
      </c>
      <c r="L47" s="37">
        <f t="shared" si="25"/>
        <v>5</v>
      </c>
      <c r="M47" s="29">
        <f t="shared" si="15"/>
        <v>79.344088865379533</v>
      </c>
      <c r="N47" s="29">
        <f t="shared" si="16"/>
        <v>54.878965569087356</v>
      </c>
      <c r="O47" s="29">
        <f t="shared" si="16"/>
        <v>46.090445721722155</v>
      </c>
      <c r="P47" s="29">
        <f t="shared" si="16"/>
        <v>42.206944565311986</v>
      </c>
      <c r="Q47" s="29">
        <f t="shared" si="16"/>
        <v>40.487333779065452</v>
      </c>
      <c r="R47" s="41"/>
      <c r="S47" s="29">
        <f t="shared" si="17"/>
        <v>30</v>
      </c>
      <c r="T47" s="29">
        <f t="shared" si="18"/>
        <v>29.048945483485877</v>
      </c>
      <c r="U47" s="29">
        <f t="shared" si="18"/>
        <v>28.220451527224437</v>
      </c>
      <c r="V47" s="29">
        <f t="shared" si="18"/>
        <v>27.738061195310266</v>
      </c>
      <c r="W47" s="29">
        <f t="shared" si="18"/>
        <v>27.469758064516128</v>
      </c>
      <c r="X47" s="26"/>
      <c r="Y47" s="29">
        <f t="shared" si="19"/>
        <v>28.565987430965532</v>
      </c>
      <c r="Z47" s="29">
        <f t="shared" si="20"/>
        <v>32.209671726085418</v>
      </c>
      <c r="AA47" s="29">
        <f t="shared" si="20"/>
        <v>35.147204763479984</v>
      </c>
      <c r="AB47" s="29">
        <f t="shared" si="20"/>
        <v>37.943983727116255</v>
      </c>
      <c r="AC47" s="29">
        <f t="shared" si="20"/>
        <v>40.665572302641394</v>
      </c>
      <c r="AD47" s="26"/>
      <c r="AE47" s="29">
        <f t="shared" si="26"/>
        <v>30.111412225233366</v>
      </c>
      <c r="AF47" s="29">
        <f t="shared" si="21"/>
        <v>31.457381711626301</v>
      </c>
      <c r="AG47" s="29">
        <f t="shared" si="21"/>
        <v>32.989210587596055</v>
      </c>
      <c r="AH47" s="29">
        <f t="shared" si="21"/>
        <v>35.137288995145987</v>
      </c>
      <c r="AI47" s="29">
        <f t="shared" si="21"/>
        <v>37.944719069832203</v>
      </c>
      <c r="AJ47" s="26"/>
      <c r="AK47" s="29">
        <f t="shared" si="22"/>
        <v>33.362989323843415</v>
      </c>
      <c r="AL47" s="29">
        <f t="shared" si="23"/>
        <v>38.382669961617331</v>
      </c>
      <c r="AM47" s="29">
        <f t="shared" si="23"/>
        <v>43.05105348460291</v>
      </c>
      <c r="AN47" s="29">
        <f t="shared" si="23"/>
        <v>48.11746614415398</v>
      </c>
      <c r="AO47" s="42">
        <f t="shared" si="23"/>
        <v>53.789972364784838</v>
      </c>
    </row>
    <row r="48" spans="2:41" x14ac:dyDescent="0.25">
      <c r="B48" s="126" t="s">
        <v>26</v>
      </c>
      <c r="C48" s="127">
        <f t="shared" ref="C48:G52" si="28">$C$14/C38</f>
        <v>0.26448029621793179</v>
      </c>
      <c r="D48" s="127">
        <f t="shared" si="28"/>
        <v>0.15035333032626672</v>
      </c>
      <c r="E48" s="127">
        <f t="shared" si="28"/>
        <v>0.10844810758052272</v>
      </c>
      <c r="F48" s="127">
        <f t="shared" si="28"/>
        <v>8.7024627969715426E-2</v>
      </c>
      <c r="G48" s="128">
        <f t="shared" si="28"/>
        <v>7.4288685833147614E-2</v>
      </c>
      <c r="J48" s="7">
        <f t="shared" si="27"/>
        <v>300</v>
      </c>
      <c r="K48" s="64">
        <f>K47+$O$4</f>
        <v>1.4</v>
      </c>
      <c r="L48" s="37">
        <f t="shared" si="25"/>
        <v>5</v>
      </c>
      <c r="M48" s="29">
        <f t="shared" si="15"/>
        <v>79.344088865379533</v>
      </c>
      <c r="N48" s="29">
        <f t="shared" si="16"/>
        <v>56.38249887235002</v>
      </c>
      <c r="O48" s="29">
        <f t="shared" si="16"/>
        <v>48.259407873332606</v>
      </c>
      <c r="P48" s="29">
        <f t="shared" si="16"/>
        <v>44.817683404403446</v>
      </c>
      <c r="Q48" s="29">
        <f t="shared" si="16"/>
        <v>43.458881212391347</v>
      </c>
      <c r="R48" s="41"/>
      <c r="S48" s="29">
        <f t="shared" si="17"/>
        <v>30</v>
      </c>
      <c r="T48" s="29">
        <f t="shared" si="18"/>
        <v>29.84480700358138</v>
      </c>
      <c r="U48" s="29">
        <f t="shared" si="18"/>
        <v>29.548472775564409</v>
      </c>
      <c r="V48" s="29">
        <f t="shared" si="18"/>
        <v>29.453817557906778</v>
      </c>
      <c r="W48" s="29">
        <f t="shared" si="18"/>
        <v>29.485887096774192</v>
      </c>
      <c r="X48" s="26"/>
      <c r="Y48" s="29">
        <f t="shared" si="19"/>
        <v>28.565987430965532</v>
      </c>
      <c r="Z48" s="29">
        <f t="shared" si="20"/>
        <v>33.092128485704194</v>
      </c>
      <c r="AA48" s="29">
        <f t="shared" si="20"/>
        <v>36.801190869996688</v>
      </c>
      <c r="AB48" s="29">
        <f t="shared" si="20"/>
        <v>40.291034266937878</v>
      </c>
      <c r="AC48" s="29">
        <f t="shared" si="20"/>
        <v>43.650201462468289</v>
      </c>
      <c r="AD48" s="26"/>
      <c r="AE48" s="29">
        <f t="shared" si="26"/>
        <v>30.111412225233366</v>
      </c>
      <c r="AF48" s="29">
        <f t="shared" si="21"/>
        <v>32.319227785917434</v>
      </c>
      <c r="AG48" s="29">
        <f t="shared" si="21"/>
        <v>34.541644027012339</v>
      </c>
      <c r="AH48" s="29">
        <f t="shared" si="21"/>
        <v>37.310729551546771</v>
      </c>
      <c r="AI48" s="29">
        <f t="shared" si="21"/>
        <v>40.729652579544663</v>
      </c>
      <c r="AJ48" s="26"/>
      <c r="AK48" s="29">
        <f t="shared" si="22"/>
        <v>33.362989323843415</v>
      </c>
      <c r="AL48" s="29">
        <f t="shared" si="23"/>
        <v>39.434249960565751</v>
      </c>
      <c r="AM48" s="29">
        <f t="shared" si="23"/>
        <v>45.07698541329011</v>
      </c>
      <c r="AN48" s="29">
        <f t="shared" si="23"/>
        <v>51.093804256163502</v>
      </c>
      <c r="AO48" s="42">
        <f t="shared" si="23"/>
        <v>57.737860244769045</v>
      </c>
    </row>
    <row r="49" spans="2:41" x14ac:dyDescent="0.25">
      <c r="B49" s="126" t="s">
        <v>17</v>
      </c>
      <c r="C49" s="127">
        <f t="shared" si="28"/>
        <v>0.1</v>
      </c>
      <c r="D49" s="127">
        <f t="shared" si="28"/>
        <v>7.958615200955034E-2</v>
      </c>
      <c r="E49" s="127">
        <f t="shared" si="28"/>
        <v>6.6401062416998669E-2</v>
      </c>
      <c r="F49" s="127">
        <f t="shared" si="28"/>
        <v>5.7191878753217046E-2</v>
      </c>
      <c r="G49" s="128">
        <f t="shared" si="28"/>
        <v>5.040322580645161E-2</v>
      </c>
      <c r="J49" s="12">
        <f t="shared" si="27"/>
        <v>300</v>
      </c>
      <c r="K49" s="65">
        <v>1.5</v>
      </c>
      <c r="L49" s="13">
        <f t="shared" si="25"/>
        <v>5</v>
      </c>
      <c r="M49" s="30">
        <f t="shared" si="15"/>
        <v>79.344088865379533</v>
      </c>
      <c r="N49" s="30">
        <f t="shared" si="16"/>
        <v>57.134265523981355</v>
      </c>
      <c r="O49" s="30">
        <f t="shared" si="16"/>
        <v>49.343888949137835</v>
      </c>
      <c r="P49" s="30">
        <f t="shared" si="16"/>
        <v>46.123052823949173</v>
      </c>
      <c r="Q49" s="30">
        <f t="shared" si="16"/>
        <v>44.944654929054302</v>
      </c>
      <c r="R49" s="41"/>
      <c r="S49" s="30">
        <f t="shared" si="17"/>
        <v>30</v>
      </c>
      <c r="T49" s="30">
        <f t="shared" si="18"/>
        <v>30.24273776362913</v>
      </c>
      <c r="U49" s="30">
        <f t="shared" si="18"/>
        <v>30.212483399734396</v>
      </c>
      <c r="V49" s="30">
        <f t="shared" si="18"/>
        <v>30.311695739205035</v>
      </c>
      <c r="W49" s="30">
        <f t="shared" si="18"/>
        <v>30.493951612903224</v>
      </c>
      <c r="X49" s="26"/>
      <c r="Y49" s="30">
        <f t="shared" si="19"/>
        <v>28.565987430965532</v>
      </c>
      <c r="Z49" s="30">
        <f t="shared" si="20"/>
        <v>33.533356865513582</v>
      </c>
      <c r="AA49" s="30">
        <f t="shared" si="20"/>
        <v>37.628183923255044</v>
      </c>
      <c r="AB49" s="30">
        <f t="shared" si="20"/>
        <v>41.464559536848689</v>
      </c>
      <c r="AC49" s="30">
        <f t="shared" si="20"/>
        <v>45.142516042381736</v>
      </c>
      <c r="AD49" s="26"/>
      <c r="AE49" s="30">
        <f t="shared" si="26"/>
        <v>30.111412225233366</v>
      </c>
      <c r="AF49" s="30">
        <f t="shared" si="21"/>
        <v>32.750150823063002</v>
      </c>
      <c r="AG49" s="30">
        <f t="shared" si="21"/>
        <v>35.317860746720484</v>
      </c>
      <c r="AH49" s="30">
        <f t="shared" si="21"/>
        <v>38.39744982974716</v>
      </c>
      <c r="AI49" s="30">
        <f t="shared" si="21"/>
        <v>42.122119334400892</v>
      </c>
      <c r="AJ49" s="26"/>
      <c r="AK49" s="30">
        <f t="shared" si="22"/>
        <v>33.362989323843415</v>
      </c>
      <c r="AL49" s="30">
        <f t="shared" si="23"/>
        <v>39.960039960039964</v>
      </c>
      <c r="AM49" s="30">
        <f t="shared" si="23"/>
        <v>46.089951377633703</v>
      </c>
      <c r="AN49" s="30">
        <f t="shared" si="23"/>
        <v>52.581973312168259</v>
      </c>
      <c r="AO49" s="43">
        <f t="shared" si="23"/>
        <v>59.711804184761149</v>
      </c>
    </row>
    <row r="50" spans="2:41" x14ac:dyDescent="0.25">
      <c r="B50" s="126" t="s">
        <v>19</v>
      </c>
      <c r="C50" s="129">
        <f>$C$14/C40</f>
        <v>9.5219958103218441E-2</v>
      </c>
      <c r="D50" s="129">
        <f t="shared" si="28"/>
        <v>8.8245675961877865E-2</v>
      </c>
      <c r="E50" s="129">
        <f t="shared" si="28"/>
        <v>8.2699305325835262E-2</v>
      </c>
      <c r="F50" s="129">
        <f t="shared" si="28"/>
        <v>7.8235017994054135E-2</v>
      </c>
      <c r="G50" s="130">
        <f t="shared" si="28"/>
        <v>7.4615728995672287E-2</v>
      </c>
      <c r="J50" s="63">
        <f>J45+$O$3</f>
        <v>350</v>
      </c>
      <c r="K50" s="64">
        <f>K51-$O$4</f>
        <v>0.8</v>
      </c>
      <c r="L50" s="37">
        <f t="shared" si="25"/>
        <v>5</v>
      </c>
      <c r="M50" s="29">
        <f t="shared" si="15"/>
        <v>92.568103676276124</v>
      </c>
      <c r="N50" s="29">
        <f t="shared" si="16"/>
        <v>59.389565478875355</v>
      </c>
      <c r="O50" s="29">
        <f t="shared" si="16"/>
        <v>47.174926797527384</v>
      </c>
      <c r="P50" s="29">
        <f t="shared" si="16"/>
        <v>41.33669828561483</v>
      </c>
      <c r="Q50" s="29">
        <f t="shared" si="16"/>
        <v>38.258673204071023</v>
      </c>
      <c r="R50" s="41"/>
      <c r="S50" s="29">
        <f t="shared" si="17"/>
        <v>35</v>
      </c>
      <c r="T50" s="29">
        <f t="shared" si="18"/>
        <v>31.436530043772386</v>
      </c>
      <c r="U50" s="29">
        <f t="shared" si="18"/>
        <v>28.88446215139442</v>
      </c>
      <c r="V50" s="29">
        <f t="shared" si="18"/>
        <v>27.166142407778096</v>
      </c>
      <c r="W50" s="29">
        <f t="shared" si="18"/>
        <v>25.95766129032258</v>
      </c>
      <c r="X50" s="26"/>
      <c r="Y50" s="29">
        <f t="shared" si="19"/>
        <v>33.326985336126455</v>
      </c>
      <c r="Z50" s="29">
        <f t="shared" si="20"/>
        <v>34.857042004941754</v>
      </c>
      <c r="AA50" s="29">
        <f t="shared" si="20"/>
        <v>35.974197816738339</v>
      </c>
      <c r="AB50" s="29">
        <f t="shared" si="20"/>
        <v>37.161633547175711</v>
      </c>
      <c r="AC50" s="29">
        <f t="shared" si="20"/>
        <v>38.427100432771226</v>
      </c>
      <c r="AD50" s="26"/>
      <c r="AE50" s="29">
        <f t="shared" si="26"/>
        <v>35.129980929438929</v>
      </c>
      <c r="AF50" s="29">
        <f t="shared" si="21"/>
        <v>34.0429199344997</v>
      </c>
      <c r="AG50" s="29">
        <f t="shared" si="21"/>
        <v>33.765427307304201</v>
      </c>
      <c r="AH50" s="29">
        <f t="shared" si="21"/>
        <v>34.412808809679056</v>
      </c>
      <c r="AI50" s="29">
        <f t="shared" si="21"/>
        <v>35.856018937547866</v>
      </c>
      <c r="AJ50" s="26"/>
      <c r="AK50" s="29">
        <f t="shared" si="22"/>
        <v>38.92348754448399</v>
      </c>
      <c r="AL50" s="29">
        <f t="shared" si="23"/>
        <v>41.53740995846259</v>
      </c>
      <c r="AM50" s="29">
        <f t="shared" si="23"/>
        <v>44.06401944894651</v>
      </c>
      <c r="AN50" s="29">
        <f t="shared" si="23"/>
        <v>47.125353440150803</v>
      </c>
      <c r="AO50" s="42">
        <f t="shared" si="23"/>
        <v>50.829056454796678</v>
      </c>
    </row>
    <row r="51" spans="2:41" x14ac:dyDescent="0.25">
      <c r="B51" s="126" t="s">
        <v>20</v>
      </c>
      <c r="C51" s="129">
        <f>$C$14/C41</f>
        <v>0.10037137408411122</v>
      </c>
      <c r="D51" s="129">
        <f t="shared" si="28"/>
        <v>8.6184607429113158E-2</v>
      </c>
      <c r="E51" s="129">
        <f t="shared" si="28"/>
        <v>7.7621671970814252E-2</v>
      </c>
      <c r="F51" s="129">
        <f t="shared" si="28"/>
        <v>7.244801854669275E-2</v>
      </c>
      <c r="G51" s="130">
        <f t="shared" si="28"/>
        <v>6.9623337742811389E-2</v>
      </c>
      <c r="J51" s="7">
        <f t="shared" ref="J51:J54" si="29">J46+$O$3</f>
        <v>350</v>
      </c>
      <c r="K51" s="64">
        <f>K52-$O$4</f>
        <v>1</v>
      </c>
      <c r="L51" s="37">
        <f t="shared" si="25"/>
        <v>5</v>
      </c>
      <c r="M51" s="29">
        <f t="shared" si="15"/>
        <v>92.568103676276124</v>
      </c>
      <c r="N51" s="29">
        <f t="shared" si="16"/>
        <v>60.893098782138019</v>
      </c>
      <c r="O51" s="29">
        <f t="shared" si="16"/>
        <v>49.343888949137835</v>
      </c>
      <c r="P51" s="29">
        <f t="shared" si="16"/>
        <v>43.94743712470629</v>
      </c>
      <c r="Q51" s="29">
        <f t="shared" si="16"/>
        <v>41.230220637396926</v>
      </c>
      <c r="R51" s="41"/>
      <c r="S51" s="29">
        <f t="shared" si="17"/>
        <v>35</v>
      </c>
      <c r="T51" s="29">
        <f t="shared" si="18"/>
        <v>32.232391563867886</v>
      </c>
      <c r="U51" s="29">
        <f t="shared" si="18"/>
        <v>30.212483399734396</v>
      </c>
      <c r="V51" s="29">
        <f t="shared" si="18"/>
        <v>28.881898770374605</v>
      </c>
      <c r="W51" s="29">
        <f t="shared" si="18"/>
        <v>27.973790322580644</v>
      </c>
      <c r="X51" s="26"/>
      <c r="Y51" s="29">
        <f t="shared" si="19"/>
        <v>33.326985336126455</v>
      </c>
      <c r="Z51" s="29">
        <f t="shared" si="20"/>
        <v>35.739498764560537</v>
      </c>
      <c r="AA51" s="29">
        <f t="shared" si="20"/>
        <v>37.628183923255044</v>
      </c>
      <c r="AB51" s="29">
        <f t="shared" si="20"/>
        <v>39.508684086997334</v>
      </c>
      <c r="AC51" s="29">
        <f t="shared" si="20"/>
        <v>41.411729592598121</v>
      </c>
      <c r="AD51" s="26"/>
      <c r="AE51" s="29">
        <f t="shared" si="26"/>
        <v>35.129980929438929</v>
      </c>
      <c r="AF51" s="29">
        <f t="shared" si="21"/>
        <v>34.90476600879083</v>
      </c>
      <c r="AG51" s="29">
        <f t="shared" si="21"/>
        <v>35.317860746720484</v>
      </c>
      <c r="AH51" s="29">
        <f t="shared" si="21"/>
        <v>36.586249366079841</v>
      </c>
      <c r="AI51" s="29">
        <f t="shared" si="21"/>
        <v>38.640952447260318</v>
      </c>
      <c r="AJ51" s="26"/>
      <c r="AK51" s="29">
        <f t="shared" si="22"/>
        <v>38.92348754448399</v>
      </c>
      <c r="AL51" s="29">
        <f t="shared" si="23"/>
        <v>42.588989957411009</v>
      </c>
      <c r="AM51" s="29">
        <f t="shared" si="23"/>
        <v>46.089951377633703</v>
      </c>
      <c r="AN51" s="29">
        <f t="shared" si="23"/>
        <v>50.101691552160325</v>
      </c>
      <c r="AO51" s="42">
        <f t="shared" si="23"/>
        <v>54.776944334780886</v>
      </c>
    </row>
    <row r="52" spans="2:41" x14ac:dyDescent="0.25">
      <c r="B52" s="126" t="s">
        <v>21</v>
      </c>
      <c r="C52" s="129">
        <f>$C$14/C42</f>
        <v>0.11120996441281139</v>
      </c>
      <c r="D52" s="129">
        <f t="shared" si="28"/>
        <v>0.10515799989484199</v>
      </c>
      <c r="E52" s="129">
        <f t="shared" si="28"/>
        <v>0.1012965964343598</v>
      </c>
      <c r="F52" s="129">
        <f t="shared" si="28"/>
        <v>9.9211270400317478E-2</v>
      </c>
      <c r="G52" s="130">
        <f t="shared" si="28"/>
        <v>9.8697196999605205E-2</v>
      </c>
      <c r="J52" s="7">
        <f t="shared" si="29"/>
        <v>350</v>
      </c>
      <c r="K52" s="64">
        <f>$L$4</f>
        <v>1.2</v>
      </c>
      <c r="L52" s="37">
        <f t="shared" si="25"/>
        <v>5</v>
      </c>
      <c r="M52" s="29">
        <f t="shared" si="15"/>
        <v>92.568103676276124</v>
      </c>
      <c r="N52" s="29">
        <f t="shared" si="16"/>
        <v>62.39663208540069</v>
      </c>
      <c r="O52" s="29">
        <f t="shared" si="16"/>
        <v>51.512851100748293</v>
      </c>
      <c r="P52" s="29">
        <f t="shared" si="16"/>
        <v>46.558175963797751</v>
      </c>
      <c r="Q52" s="29">
        <f t="shared" si="16"/>
        <v>44.201768070722835</v>
      </c>
      <c r="R52" s="41"/>
      <c r="S52" s="29">
        <f t="shared" si="17"/>
        <v>35</v>
      </c>
      <c r="T52" s="29">
        <f t="shared" si="18"/>
        <v>33.028253083963392</v>
      </c>
      <c r="U52" s="29">
        <f t="shared" si="18"/>
        <v>31.540504648074368</v>
      </c>
      <c r="V52" s="29">
        <f t="shared" si="18"/>
        <v>30.59765513297112</v>
      </c>
      <c r="W52" s="29">
        <f t="shared" si="18"/>
        <v>29.989919354838708</v>
      </c>
      <c r="X52" s="26"/>
      <c r="Y52" s="29">
        <f t="shared" si="19"/>
        <v>33.326985336126455</v>
      </c>
      <c r="Z52" s="29">
        <f t="shared" si="20"/>
        <v>36.621955524179313</v>
      </c>
      <c r="AA52" s="29">
        <f t="shared" si="20"/>
        <v>39.282170029771748</v>
      </c>
      <c r="AB52" s="29">
        <f t="shared" si="20"/>
        <v>41.855734626818958</v>
      </c>
      <c r="AC52" s="29">
        <f t="shared" si="20"/>
        <v>44.396358752425016</v>
      </c>
      <c r="AD52" s="26"/>
      <c r="AE52" s="29">
        <f t="shared" si="26"/>
        <v>35.129980929438929</v>
      </c>
      <c r="AF52" s="29">
        <f t="shared" si="21"/>
        <v>35.766612083081966</v>
      </c>
      <c r="AG52" s="29">
        <f t="shared" si="21"/>
        <v>36.870294186136768</v>
      </c>
      <c r="AH52" s="29">
        <f t="shared" si="21"/>
        <v>38.759689922480625</v>
      </c>
      <c r="AI52" s="29">
        <f t="shared" si="21"/>
        <v>41.425885956972778</v>
      </c>
      <c r="AJ52" s="26"/>
      <c r="AK52" s="29">
        <f t="shared" si="22"/>
        <v>38.92348754448399</v>
      </c>
      <c r="AL52" s="29">
        <f t="shared" si="23"/>
        <v>43.640569956359428</v>
      </c>
      <c r="AM52" s="29">
        <f t="shared" si="23"/>
        <v>48.115883306320903</v>
      </c>
      <c r="AN52" s="29">
        <f t="shared" si="23"/>
        <v>53.078029664169847</v>
      </c>
      <c r="AO52" s="42">
        <f t="shared" si="23"/>
        <v>58.724832214765094</v>
      </c>
    </row>
    <row r="53" spans="2:41" x14ac:dyDescent="0.25">
      <c r="B53" s="57"/>
      <c r="C53" s="4"/>
      <c r="D53" s="4"/>
      <c r="E53" s="4"/>
      <c r="F53" s="4"/>
      <c r="G53" s="17"/>
      <c r="J53" s="7">
        <f t="shared" si="29"/>
        <v>350</v>
      </c>
      <c r="K53" s="64">
        <f>K52+$O$4</f>
        <v>1.4</v>
      </c>
      <c r="L53" s="37">
        <f t="shared" si="25"/>
        <v>5</v>
      </c>
      <c r="M53" s="29">
        <f t="shared" si="15"/>
        <v>92.568103676276124</v>
      </c>
      <c r="N53" s="29">
        <f t="shared" si="16"/>
        <v>63.900165388663353</v>
      </c>
      <c r="O53" s="29">
        <f t="shared" si="16"/>
        <v>53.681813252358744</v>
      </c>
      <c r="P53" s="29">
        <f t="shared" si="16"/>
        <v>49.168914802889212</v>
      </c>
      <c r="Q53" s="29">
        <f t="shared" si="16"/>
        <v>47.17331550404873</v>
      </c>
      <c r="R53" s="41"/>
      <c r="S53" s="29">
        <f t="shared" si="17"/>
        <v>35</v>
      </c>
      <c r="T53" s="29">
        <f t="shared" si="18"/>
        <v>33.824114604058892</v>
      </c>
      <c r="U53" s="29">
        <f t="shared" si="18"/>
        <v>32.86852589641434</v>
      </c>
      <c r="V53" s="29">
        <f t="shared" si="18"/>
        <v>32.313411495567628</v>
      </c>
      <c r="W53" s="29">
        <f t="shared" si="18"/>
        <v>32.006048387096769</v>
      </c>
      <c r="X53" s="26"/>
      <c r="Y53" s="29">
        <f t="shared" si="19"/>
        <v>33.326985336126455</v>
      </c>
      <c r="Z53" s="29">
        <f t="shared" si="20"/>
        <v>37.504412283798089</v>
      </c>
      <c r="AA53" s="29">
        <f t="shared" si="20"/>
        <v>40.936156136288453</v>
      </c>
      <c r="AB53" s="29">
        <f t="shared" si="20"/>
        <v>44.202785166640588</v>
      </c>
      <c r="AC53" s="29">
        <f t="shared" si="20"/>
        <v>47.380987912251904</v>
      </c>
      <c r="AD53" s="26"/>
      <c r="AE53" s="29">
        <f t="shared" si="26"/>
        <v>35.129980929438929</v>
      </c>
      <c r="AF53" s="29">
        <f t="shared" si="21"/>
        <v>36.628458157373096</v>
      </c>
      <c r="AG53" s="29">
        <f t="shared" si="21"/>
        <v>38.422727625553051</v>
      </c>
      <c r="AH53" s="29">
        <f t="shared" si="21"/>
        <v>40.933130478881402</v>
      </c>
      <c r="AI53" s="29">
        <f t="shared" si="21"/>
        <v>44.21081946668523</v>
      </c>
      <c r="AJ53" s="26"/>
      <c r="AK53" s="29">
        <f t="shared" si="22"/>
        <v>38.92348754448399</v>
      </c>
      <c r="AL53" s="29">
        <f t="shared" si="23"/>
        <v>44.692149955307855</v>
      </c>
      <c r="AM53" s="29">
        <f t="shared" si="23"/>
        <v>50.141815235008096</v>
      </c>
      <c r="AN53" s="29">
        <f t="shared" si="23"/>
        <v>56.054367776179376</v>
      </c>
      <c r="AO53" s="42">
        <f t="shared" si="23"/>
        <v>62.672720094749302</v>
      </c>
    </row>
    <row r="54" spans="2:41" ht="15.75" thickBot="1" x14ac:dyDescent="0.3">
      <c r="B54" s="58"/>
      <c r="C54" s="45"/>
      <c r="D54" s="45"/>
      <c r="E54" s="45"/>
      <c r="F54" s="45"/>
      <c r="G54" s="59"/>
      <c r="J54" s="15">
        <f t="shared" si="29"/>
        <v>350</v>
      </c>
      <c r="K54" s="66">
        <v>1.5</v>
      </c>
      <c r="L54" s="16">
        <f t="shared" si="25"/>
        <v>5</v>
      </c>
      <c r="M54" s="31">
        <f t="shared" si="15"/>
        <v>92.568103676276124</v>
      </c>
      <c r="N54" s="31">
        <f t="shared" si="16"/>
        <v>64.651932040294682</v>
      </c>
      <c r="O54" s="31">
        <f t="shared" si="16"/>
        <v>54.766294328163973</v>
      </c>
      <c r="P54" s="31">
        <f t="shared" si="16"/>
        <v>50.474284222434946</v>
      </c>
      <c r="Q54" s="31">
        <f t="shared" si="16"/>
        <v>48.659089220711685</v>
      </c>
      <c r="R54" s="44"/>
      <c r="S54" s="31">
        <f t="shared" si="17"/>
        <v>35</v>
      </c>
      <c r="T54" s="31">
        <f t="shared" si="18"/>
        <v>34.222045364106648</v>
      </c>
      <c r="U54" s="31">
        <f t="shared" si="18"/>
        <v>33.53253652058433</v>
      </c>
      <c r="V54" s="31">
        <f t="shared" si="18"/>
        <v>33.171289676865882</v>
      </c>
      <c r="W54" s="31">
        <f t="shared" si="18"/>
        <v>33.014112903225801</v>
      </c>
      <c r="X54" s="45"/>
      <c r="Y54" s="31">
        <f t="shared" si="19"/>
        <v>33.326985336126455</v>
      </c>
      <c r="Z54" s="31">
        <f t="shared" si="20"/>
        <v>37.945640663607477</v>
      </c>
      <c r="AA54" s="31">
        <f t="shared" si="20"/>
        <v>41.763149189546809</v>
      </c>
      <c r="AB54" s="31">
        <f t="shared" si="20"/>
        <v>45.3763104365514</v>
      </c>
      <c r="AC54" s="31">
        <f t="shared" si="20"/>
        <v>48.873302492165351</v>
      </c>
      <c r="AD54" s="45"/>
      <c r="AE54" s="31">
        <f t="shared" si="26"/>
        <v>35.129980929438929</v>
      </c>
      <c r="AF54" s="31">
        <f t="shared" si="21"/>
        <v>37.059381194518664</v>
      </c>
      <c r="AG54" s="31">
        <f t="shared" si="21"/>
        <v>39.198944345261197</v>
      </c>
      <c r="AH54" s="31">
        <f t="shared" si="21"/>
        <v>42.019850757081791</v>
      </c>
      <c r="AI54" s="31">
        <f t="shared" si="21"/>
        <v>45.60328622154146</v>
      </c>
      <c r="AJ54" s="45"/>
      <c r="AK54" s="31">
        <f t="shared" si="22"/>
        <v>38.92348754448399</v>
      </c>
      <c r="AL54" s="31">
        <f t="shared" si="23"/>
        <v>45.217939954782061</v>
      </c>
      <c r="AM54" s="31">
        <f t="shared" si="23"/>
        <v>51.154781199351696</v>
      </c>
      <c r="AN54" s="31">
        <f t="shared" si="23"/>
        <v>57.542536832184133</v>
      </c>
      <c r="AO54" s="46">
        <f t="shared" si="23"/>
        <v>64.64666403474142</v>
      </c>
    </row>
    <row r="56" spans="2:41" ht="15" customHeight="1" x14ac:dyDescent="0.25">
      <c r="B56" s="61"/>
      <c r="C56" s="61"/>
      <c r="D56" s="61"/>
      <c r="E56" s="61"/>
      <c r="F56" s="61"/>
      <c r="G56" s="61"/>
    </row>
    <row r="57" spans="2:41" x14ac:dyDescent="0.25">
      <c r="B57" s="61"/>
      <c r="C57" s="61"/>
      <c r="D57" s="61"/>
      <c r="E57" s="61"/>
      <c r="F57" s="61"/>
      <c r="G57" s="61"/>
    </row>
    <row r="58" spans="2:41" x14ac:dyDescent="0.25">
      <c r="B58" s="61"/>
      <c r="C58" s="61"/>
      <c r="D58" s="61"/>
      <c r="E58" s="61"/>
      <c r="F58" s="61"/>
      <c r="G58" s="61"/>
    </row>
    <row r="59" spans="2:41" x14ac:dyDescent="0.25">
      <c r="B59" s="61"/>
      <c r="C59" s="61"/>
      <c r="D59" s="61"/>
      <c r="E59" s="61"/>
      <c r="F59" s="61"/>
      <c r="G59" s="61"/>
    </row>
    <row r="60" spans="2:41" x14ac:dyDescent="0.25">
      <c r="B60" s="4"/>
      <c r="C60" s="4"/>
      <c r="D60" s="4"/>
      <c r="E60" s="4"/>
      <c r="F60" s="4"/>
      <c r="G60" s="4"/>
    </row>
    <row r="61" spans="2:41" x14ac:dyDescent="0.25">
      <c r="B61" s="4"/>
      <c r="C61" s="4"/>
      <c r="D61" s="4"/>
      <c r="E61" s="4"/>
      <c r="F61" s="4"/>
      <c r="G61" s="4"/>
    </row>
    <row r="62" spans="2:41" x14ac:dyDescent="0.25">
      <c r="B62" s="32"/>
      <c r="C62" s="32"/>
      <c r="D62" s="32"/>
      <c r="E62" s="32"/>
      <c r="F62" s="32"/>
      <c r="G62" s="32"/>
    </row>
    <row r="63" spans="2:41" x14ac:dyDescent="0.25">
      <c r="B63" s="24"/>
      <c r="C63" s="24"/>
      <c r="D63" s="4"/>
      <c r="E63" s="4"/>
      <c r="F63" s="4"/>
      <c r="G63" s="4"/>
    </row>
    <row r="64" spans="2:41" x14ac:dyDescent="0.25">
      <c r="B64" s="1"/>
      <c r="C64" s="22"/>
      <c r="D64" s="4"/>
      <c r="E64" s="4"/>
      <c r="F64" s="4"/>
      <c r="G64" s="4"/>
    </row>
    <row r="65" spans="2:7" x14ac:dyDescent="0.25">
      <c r="B65" s="1"/>
      <c r="C65" s="22"/>
      <c r="D65" s="4"/>
      <c r="E65" s="4"/>
      <c r="F65" s="4"/>
      <c r="G65" s="4"/>
    </row>
    <row r="66" spans="2:7" x14ac:dyDescent="0.25">
      <c r="B66" s="1"/>
      <c r="C66" s="22"/>
      <c r="D66" s="4"/>
      <c r="E66" s="4"/>
      <c r="F66" s="4"/>
      <c r="G66" s="4"/>
    </row>
    <row r="67" spans="2:7" x14ac:dyDescent="0.25">
      <c r="B67" s="1"/>
      <c r="C67" s="22"/>
      <c r="D67" s="4"/>
      <c r="E67" s="4"/>
      <c r="F67" s="4"/>
      <c r="G67" s="4"/>
    </row>
    <row r="68" spans="2:7" x14ac:dyDescent="0.25">
      <c r="B68" s="1"/>
      <c r="C68" s="22"/>
      <c r="D68" s="4"/>
      <c r="E68" s="4"/>
      <c r="F68" s="4"/>
      <c r="G68" s="4"/>
    </row>
    <row r="69" spans="2:7" x14ac:dyDescent="0.25">
      <c r="B69" s="1"/>
      <c r="C69" s="22"/>
      <c r="D69" s="4"/>
      <c r="E69" s="4"/>
      <c r="F69" s="4"/>
      <c r="G69" s="4"/>
    </row>
    <row r="70" spans="2:7" x14ac:dyDescent="0.25">
      <c r="B70" s="24"/>
      <c r="C70" s="24"/>
      <c r="D70" s="4"/>
      <c r="E70" s="4"/>
      <c r="F70" s="4"/>
      <c r="G70" s="4"/>
    </row>
    <row r="71" spans="2:7" x14ac:dyDescent="0.25">
      <c r="B71" s="1"/>
      <c r="C71" s="32"/>
      <c r="D71" s="32"/>
      <c r="E71" s="32"/>
      <c r="F71" s="32"/>
      <c r="G71" s="32"/>
    </row>
    <row r="72" spans="2:7" x14ac:dyDescent="0.25">
      <c r="B72" s="1"/>
      <c r="C72" s="35"/>
      <c r="D72" s="35"/>
      <c r="E72" s="35"/>
      <c r="F72" s="35"/>
      <c r="G72" s="35"/>
    </row>
    <row r="73" spans="2:7" x14ac:dyDescent="0.25">
      <c r="B73" s="1"/>
      <c r="C73" s="35"/>
      <c r="D73" s="35"/>
      <c r="E73" s="35"/>
      <c r="F73" s="35"/>
      <c r="G73" s="35"/>
    </row>
    <row r="74" spans="2:7" x14ac:dyDescent="0.25">
      <c r="B74" s="1"/>
      <c r="C74" s="35"/>
      <c r="D74" s="35"/>
      <c r="E74" s="35"/>
      <c r="F74" s="35"/>
      <c r="G74" s="35"/>
    </row>
    <row r="75" spans="2:7" x14ac:dyDescent="0.25">
      <c r="B75" s="1"/>
      <c r="C75" s="35"/>
      <c r="D75" s="35"/>
      <c r="E75" s="35"/>
      <c r="F75" s="35"/>
      <c r="G75" s="35"/>
    </row>
    <row r="76" spans="2:7" x14ac:dyDescent="0.25">
      <c r="B76" s="1"/>
      <c r="C76" s="35"/>
      <c r="D76" s="35"/>
      <c r="E76" s="35"/>
      <c r="F76" s="35"/>
      <c r="G76" s="35"/>
    </row>
    <row r="77" spans="2:7" x14ac:dyDescent="0.25">
      <c r="B77" s="4"/>
      <c r="C77" s="4"/>
      <c r="D77" s="4"/>
      <c r="E77" s="4"/>
      <c r="F77" s="4"/>
      <c r="G77" s="4"/>
    </row>
    <row r="78" spans="2:7" x14ac:dyDescent="0.25">
      <c r="B78" s="4"/>
      <c r="C78" s="4"/>
      <c r="D78" s="4"/>
      <c r="E78" s="4"/>
      <c r="F78" s="4"/>
      <c r="G78" s="4"/>
    </row>
    <row r="79" spans="2:7" x14ac:dyDescent="0.25">
      <c r="B79" s="4"/>
      <c r="C79" s="4"/>
      <c r="D79" s="4"/>
      <c r="E79" s="4"/>
      <c r="F79" s="4"/>
      <c r="G79" s="4"/>
    </row>
    <row r="80" spans="2:7" x14ac:dyDescent="0.25">
      <c r="B80" s="4"/>
      <c r="C80" s="4"/>
      <c r="D80" s="4"/>
      <c r="E80" s="4"/>
      <c r="F80" s="4"/>
      <c r="G80" s="4"/>
    </row>
    <row r="81" spans="2:7" x14ac:dyDescent="0.25">
      <c r="B81" s="4"/>
      <c r="C81" s="4"/>
      <c r="D81" s="4"/>
      <c r="E81" s="4"/>
      <c r="F81" s="4"/>
      <c r="G81" s="4"/>
    </row>
    <row r="82" spans="2:7" x14ac:dyDescent="0.25">
      <c r="B82" s="4"/>
      <c r="C82" s="4"/>
      <c r="D82" s="4"/>
      <c r="E82" s="4"/>
      <c r="F82" s="4"/>
      <c r="G82" s="4"/>
    </row>
    <row r="83" spans="2:7" x14ac:dyDescent="0.25">
      <c r="B83" s="4"/>
      <c r="C83" s="4"/>
      <c r="D83" s="4"/>
      <c r="E83" s="4"/>
      <c r="F83" s="4"/>
      <c r="G83" s="4"/>
    </row>
    <row r="84" spans="2:7" x14ac:dyDescent="0.25">
      <c r="B84" s="4"/>
      <c r="C84" s="4"/>
      <c r="D84" s="4"/>
      <c r="E84" s="4"/>
      <c r="F84" s="4"/>
      <c r="G84" s="4"/>
    </row>
    <row r="85" spans="2:7" x14ac:dyDescent="0.25">
      <c r="B85" s="4"/>
      <c r="C85" s="4"/>
      <c r="D85" s="4"/>
      <c r="E85" s="4"/>
      <c r="F85" s="4"/>
      <c r="G85" s="4"/>
    </row>
    <row r="86" spans="2:7" x14ac:dyDescent="0.25">
      <c r="B86" s="4"/>
      <c r="C86" s="4"/>
      <c r="D86" s="4"/>
      <c r="E86" s="4"/>
      <c r="F86" s="4"/>
      <c r="G86" s="4"/>
    </row>
    <row r="87" spans="2:7" x14ac:dyDescent="0.25">
      <c r="B87" s="4"/>
      <c r="C87" s="4"/>
      <c r="D87" s="4"/>
      <c r="E87" s="4"/>
      <c r="F87" s="4"/>
      <c r="G87" s="4"/>
    </row>
    <row r="88" spans="2:7" x14ac:dyDescent="0.25">
      <c r="B88" s="4"/>
      <c r="C88" s="4"/>
      <c r="D88" s="4"/>
      <c r="E88" s="4"/>
      <c r="F88" s="4"/>
      <c r="G88" s="4"/>
    </row>
    <row r="89" spans="2:7" x14ac:dyDescent="0.25">
      <c r="B89" s="4"/>
      <c r="C89" s="4"/>
      <c r="D89" s="4"/>
      <c r="E89" s="4"/>
      <c r="F89" s="4"/>
      <c r="G89" s="4"/>
    </row>
  </sheetData>
  <sheetProtection password="CAA7" sheet="1" objects="1" scenarios="1"/>
  <mergeCells count="25">
    <mergeCell ref="Y12:AC12"/>
    <mergeCell ref="AE12:AI12"/>
    <mergeCell ref="AK12:AO12"/>
    <mergeCell ref="M34:Q34"/>
    <mergeCell ref="S34:W34"/>
    <mergeCell ref="Y34:AC34"/>
    <mergeCell ref="AE34:AI34"/>
    <mergeCell ref="AK34:AO34"/>
    <mergeCell ref="Y17:AC17"/>
    <mergeCell ref="AE17:AI17"/>
    <mergeCell ref="AK17:AO17"/>
    <mergeCell ref="M17:Q17"/>
    <mergeCell ref="S17:W17"/>
    <mergeCell ref="M12:Q12"/>
    <mergeCell ref="S12:W12"/>
    <mergeCell ref="M39:Q39"/>
    <mergeCell ref="S39:W39"/>
    <mergeCell ref="Y39:AC39"/>
    <mergeCell ref="AE39:AI39"/>
    <mergeCell ref="AK39:AO39"/>
    <mergeCell ref="B2:G3"/>
    <mergeCell ref="B5:G7"/>
    <mergeCell ref="B8:G9"/>
    <mergeCell ref="B10:G11"/>
    <mergeCell ref="B12:G13"/>
  </mergeCells>
  <conditionalFormatting sqref="M18:Q32 M41:Q54">
    <cfRule type="expression" dxfId="72" priority="24">
      <formula>M18=MIN($M18:$Q18)</formula>
    </cfRule>
  </conditionalFormatting>
  <conditionalFormatting sqref="S18:W32 S40:W54">
    <cfRule type="expression" dxfId="71" priority="21">
      <formula>S18=MIN($S18:$W18)</formula>
    </cfRule>
  </conditionalFormatting>
  <conditionalFormatting sqref="Y18:AC32 Y40:AC54">
    <cfRule type="expression" dxfId="70" priority="20">
      <formula>Y18=MIN($Y18:$AC18)</formula>
    </cfRule>
  </conditionalFormatting>
  <conditionalFormatting sqref="AE18:AI32 AE40:AI54">
    <cfRule type="expression" dxfId="69" priority="19">
      <formula>AE18=MIN($AE18:$AI18)</formula>
    </cfRule>
  </conditionalFormatting>
  <conditionalFormatting sqref="AK18:AO32 AK40:AO54">
    <cfRule type="expression" dxfId="68" priority="18">
      <formula>AK18=MIN($AK18:$AO18)</formula>
    </cfRule>
  </conditionalFormatting>
  <conditionalFormatting sqref="M40:Q40">
    <cfRule type="expression" dxfId="67" priority="11">
      <formula>M40=MIN($M40:$Q40)</formula>
    </cfRule>
  </conditionalFormatting>
  <conditionalFormatting sqref="M16:Q16">
    <cfRule type="expression" dxfId="66" priority="10">
      <formula>M16=MAX($M16:$Q16)</formula>
    </cfRule>
  </conditionalFormatting>
  <conditionalFormatting sqref="S16:W16">
    <cfRule type="expression" dxfId="65" priority="9">
      <formula>S16=MAX($S16:$W16)</formula>
    </cfRule>
  </conditionalFormatting>
  <conditionalFormatting sqref="Y16:AC16">
    <cfRule type="expression" dxfId="64" priority="8">
      <formula>Y16=MAX($Y16:$AC16)</formula>
    </cfRule>
  </conditionalFormatting>
  <conditionalFormatting sqref="AE16:AI16">
    <cfRule type="expression" dxfId="63" priority="7">
      <formula>AE16=MAX($AE16:$AI16)</formula>
    </cfRule>
  </conditionalFormatting>
  <conditionalFormatting sqref="AK16:AO16">
    <cfRule type="expression" dxfId="62" priority="6">
      <formula>AK16=MAX($AK16:$AO16)</formula>
    </cfRule>
  </conditionalFormatting>
  <conditionalFormatting sqref="M38:Q38">
    <cfRule type="expression" dxfId="61" priority="5">
      <formula>M38=MAX($M38:$Q38)</formula>
    </cfRule>
  </conditionalFormatting>
  <conditionalFormatting sqref="S38:W38">
    <cfRule type="expression" dxfId="60" priority="4">
      <formula>S38=MAX($S38:$W38)</formula>
    </cfRule>
  </conditionalFormatting>
  <conditionalFormatting sqref="Y38:AC38">
    <cfRule type="expression" dxfId="59" priority="3">
      <formula>Y38=MAX($Y38:$AC38)</formula>
    </cfRule>
  </conditionalFormatting>
  <conditionalFormatting sqref="AE38:AI38">
    <cfRule type="expression" dxfId="58" priority="2">
      <formula>AE38=MAX($AE38:$AI38)</formula>
    </cfRule>
  </conditionalFormatting>
  <conditionalFormatting sqref="AK38:AO38">
    <cfRule type="expression" dxfId="57" priority="1">
      <formula>AK38=MAX($AK38:$AO38)</formula>
    </cfRule>
  </conditionalFormatting>
  <pageMargins left="0.7" right="0.7" top="0.75" bottom="0.75" header="0.3" footer="0.3"/>
  <pageSetup scale="4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V71"/>
  <sheetViews>
    <sheetView zoomScale="70" zoomScaleNormal="70" workbookViewId="0">
      <selection activeCell="L4" sqref="L4"/>
    </sheetView>
  </sheetViews>
  <sheetFormatPr defaultRowHeight="15" x14ac:dyDescent="0.25"/>
  <cols>
    <col min="1" max="11" width="9.140625" style="160"/>
    <col min="12" max="12" width="14.7109375" style="160" customWidth="1"/>
    <col min="13" max="13" width="17.7109375" style="160" customWidth="1"/>
    <col min="14" max="18" width="9.140625" style="160"/>
    <col min="19" max="19" width="4.5703125" style="160" customWidth="1"/>
    <col min="20" max="24" width="9.140625" style="160"/>
    <col min="25" max="25" width="3.85546875" style="160" customWidth="1"/>
    <col min="26" max="30" width="9.140625" style="160"/>
    <col min="31" max="31" width="3.85546875" style="160" customWidth="1"/>
    <col min="32" max="36" width="9.140625" style="160"/>
    <col min="37" max="37" width="2.85546875" style="160" customWidth="1"/>
    <col min="38" max="42" width="9.140625" style="160"/>
    <col min="43" max="43" width="3.7109375" style="160" customWidth="1"/>
    <col min="44" max="16384" width="9.140625" style="160"/>
  </cols>
  <sheetData>
    <row r="2" spans="2:36" ht="15.75" customHeight="1" x14ac:dyDescent="0.25">
      <c r="B2" s="334" t="s">
        <v>62</v>
      </c>
      <c r="C2" s="334"/>
      <c r="D2" s="334"/>
      <c r="E2" s="334"/>
      <c r="F2" s="334"/>
      <c r="G2" s="334"/>
      <c r="H2" s="334"/>
      <c r="I2" s="334"/>
      <c r="J2" s="335"/>
    </row>
    <row r="3" spans="2:36" ht="15" customHeight="1" x14ac:dyDescent="0.25">
      <c r="B3" s="334"/>
      <c r="C3" s="334"/>
      <c r="D3" s="334"/>
      <c r="E3" s="334"/>
      <c r="F3" s="334"/>
      <c r="G3" s="334"/>
      <c r="H3" s="334"/>
      <c r="I3" s="334"/>
      <c r="J3" s="335"/>
    </row>
    <row r="4" spans="2:36" x14ac:dyDescent="0.25">
      <c r="B4" s="334"/>
      <c r="C4" s="334"/>
      <c r="D4" s="334"/>
      <c r="E4" s="334"/>
      <c r="F4" s="334"/>
      <c r="G4" s="334"/>
      <c r="H4" s="334"/>
      <c r="I4" s="334"/>
    </row>
    <row r="5" spans="2:36" ht="16.5" thickBot="1" x14ac:dyDescent="0.3">
      <c r="B5" s="336"/>
      <c r="C5" s="336"/>
      <c r="D5" s="336"/>
      <c r="E5" s="336"/>
      <c r="F5" s="336"/>
      <c r="G5" s="336"/>
      <c r="H5" s="336"/>
      <c r="I5" s="336"/>
    </row>
    <row r="6" spans="2:36" ht="15.75" x14ac:dyDescent="0.25">
      <c r="B6" s="337" t="s">
        <v>47</v>
      </c>
      <c r="C6" s="198"/>
      <c r="D6" s="198"/>
      <c r="E6" s="198"/>
      <c r="F6" s="198"/>
      <c r="G6" s="198"/>
      <c r="H6" s="198"/>
      <c r="I6" s="338"/>
      <c r="L6" s="68"/>
      <c r="M6" s="198"/>
      <c r="N6" s="199" t="s">
        <v>59</v>
      </c>
      <c r="O6" s="200"/>
      <c r="P6" s="201"/>
      <c r="Q6" s="202" t="s">
        <v>55</v>
      </c>
    </row>
    <row r="7" spans="2:36" ht="15" customHeight="1" x14ac:dyDescent="0.25">
      <c r="B7" s="203" t="s">
        <v>63</v>
      </c>
      <c r="C7" s="204"/>
      <c r="D7" s="204"/>
      <c r="E7" s="204"/>
      <c r="F7" s="204"/>
      <c r="G7" s="204"/>
      <c r="H7" s="204"/>
      <c r="I7" s="205"/>
      <c r="J7" s="339"/>
      <c r="K7" s="340"/>
      <c r="L7" s="69" t="s">
        <v>58</v>
      </c>
      <c r="M7" s="206"/>
      <c r="N7" s="268">
        <v>0.08</v>
      </c>
      <c r="O7" s="207" t="s">
        <v>7</v>
      </c>
      <c r="P7" s="208"/>
      <c r="Q7" s="181">
        <v>0.02</v>
      </c>
    </row>
    <row r="8" spans="2:36" x14ac:dyDescent="0.25">
      <c r="B8" s="203"/>
      <c r="C8" s="204"/>
      <c r="D8" s="204"/>
      <c r="E8" s="204"/>
      <c r="F8" s="204"/>
      <c r="G8" s="204"/>
      <c r="H8" s="204"/>
      <c r="I8" s="205"/>
      <c r="J8" s="339"/>
      <c r="L8" s="96" t="s">
        <v>61</v>
      </c>
      <c r="M8" s="97"/>
      <c r="N8" s="330">
        <v>1.4</v>
      </c>
      <c r="O8" s="341" t="s">
        <v>52</v>
      </c>
      <c r="P8" s="342"/>
      <c r="Q8" s="331">
        <v>0.4</v>
      </c>
    </row>
    <row r="9" spans="2:36" ht="15.75" thickBot="1" x14ac:dyDescent="0.3">
      <c r="B9" s="203" t="s">
        <v>64</v>
      </c>
      <c r="C9" s="204"/>
      <c r="D9" s="204"/>
      <c r="E9" s="204"/>
      <c r="F9" s="204"/>
      <c r="G9" s="204"/>
      <c r="H9" s="204"/>
      <c r="I9" s="205"/>
      <c r="L9" s="76" t="s">
        <v>30</v>
      </c>
      <c r="M9" s="343"/>
      <c r="N9" s="332">
        <v>5</v>
      </c>
      <c r="O9" s="344" t="s">
        <v>32</v>
      </c>
      <c r="P9" s="345"/>
      <c r="Q9" s="333"/>
    </row>
    <row r="10" spans="2:36" x14ac:dyDescent="0.25">
      <c r="B10" s="203"/>
      <c r="C10" s="204"/>
      <c r="D10" s="204"/>
      <c r="E10" s="204"/>
      <c r="F10" s="204"/>
      <c r="G10" s="204"/>
      <c r="H10" s="204"/>
      <c r="I10" s="205"/>
    </row>
    <row r="11" spans="2:36" ht="18.75" customHeight="1" x14ac:dyDescent="0.25">
      <c r="B11" s="213" t="s">
        <v>65</v>
      </c>
      <c r="C11" s="173"/>
      <c r="D11" s="173"/>
      <c r="E11" s="173"/>
      <c r="F11" s="173"/>
      <c r="G11" s="173"/>
      <c r="H11" s="173"/>
      <c r="I11" s="197"/>
    </row>
    <row r="12" spans="2:36" ht="15.75" thickBot="1" x14ac:dyDescent="0.3">
      <c r="B12" s="346" t="s">
        <v>133</v>
      </c>
      <c r="C12" s="174"/>
      <c r="D12" s="174"/>
      <c r="E12" s="174"/>
      <c r="F12" s="174"/>
      <c r="G12" s="174"/>
      <c r="H12" s="174"/>
      <c r="I12" s="286"/>
      <c r="S12" s="347"/>
    </row>
    <row r="13" spans="2:36" x14ac:dyDescent="0.25">
      <c r="S13" s="347"/>
    </row>
    <row r="14" spans="2:36" ht="19.5" thickBot="1" x14ac:dyDescent="0.35">
      <c r="B14" s="298" t="s">
        <v>42</v>
      </c>
      <c r="L14" s="298" t="s">
        <v>143</v>
      </c>
      <c r="M14" s="234"/>
      <c r="N14" s="228"/>
      <c r="O14" s="228"/>
      <c r="P14" s="228"/>
      <c r="Q14" s="228"/>
      <c r="R14" s="228"/>
      <c r="S14" s="228"/>
      <c r="T14" s="228"/>
      <c r="U14" s="228"/>
      <c r="V14" s="228"/>
      <c r="W14" s="228"/>
      <c r="X14" s="228"/>
      <c r="Y14" s="228"/>
      <c r="Z14" s="228"/>
      <c r="AA14" s="228"/>
      <c r="AB14" s="228"/>
      <c r="AC14" s="228"/>
      <c r="AD14" s="228"/>
    </row>
    <row r="15" spans="2:36" ht="15.75" thickBot="1" x14ac:dyDescent="0.3">
      <c r="L15" s="224"/>
      <c r="M15" s="225"/>
      <c r="N15" s="299">
        <v>1975</v>
      </c>
      <c r="O15" s="299"/>
      <c r="P15" s="299"/>
      <c r="Q15" s="299"/>
      <c r="R15" s="299"/>
      <c r="S15" s="222"/>
      <c r="T15" s="348">
        <v>1976</v>
      </c>
      <c r="U15" s="348"/>
      <c r="V15" s="348"/>
      <c r="W15" s="348"/>
      <c r="X15" s="348"/>
      <c r="Y15" s="222"/>
      <c r="Z15" s="348">
        <v>1977</v>
      </c>
      <c r="AA15" s="348"/>
      <c r="AB15" s="348"/>
      <c r="AC15" s="348"/>
      <c r="AD15" s="348"/>
      <c r="AE15" s="222"/>
      <c r="AF15" s="348" t="s">
        <v>2</v>
      </c>
      <c r="AG15" s="348"/>
      <c r="AH15" s="348"/>
      <c r="AI15" s="348"/>
      <c r="AJ15" s="349"/>
    </row>
    <row r="16" spans="2:36" x14ac:dyDescent="0.25">
      <c r="B16" s="350" t="s">
        <v>0</v>
      </c>
      <c r="C16" s="91">
        <v>0</v>
      </c>
      <c r="D16" s="91">
        <v>10</v>
      </c>
      <c r="E16" s="91">
        <v>20</v>
      </c>
      <c r="F16" s="91">
        <v>30</v>
      </c>
      <c r="G16" s="91">
        <v>40</v>
      </c>
      <c r="H16" s="92">
        <v>60</v>
      </c>
      <c r="L16" s="229"/>
      <c r="M16" s="230"/>
      <c r="N16" s="228"/>
      <c r="O16" s="228" t="s">
        <v>3</v>
      </c>
      <c r="P16" s="228"/>
      <c r="Q16" s="228"/>
      <c r="R16" s="228"/>
      <c r="S16" s="228"/>
      <c r="T16" s="228"/>
      <c r="U16" s="228" t="s">
        <v>3</v>
      </c>
      <c r="V16" s="228"/>
      <c r="W16" s="228"/>
      <c r="X16" s="228"/>
      <c r="Y16" s="228"/>
      <c r="Z16" s="228"/>
      <c r="AA16" s="228" t="s">
        <v>3</v>
      </c>
      <c r="AB16" s="228"/>
      <c r="AC16" s="228"/>
      <c r="AD16" s="228"/>
      <c r="AE16" s="228"/>
      <c r="AF16" s="228"/>
      <c r="AG16" s="228" t="s">
        <v>3</v>
      </c>
      <c r="AH16" s="228"/>
      <c r="AI16" s="228"/>
      <c r="AJ16" s="231"/>
    </row>
    <row r="17" spans="2:36" x14ac:dyDescent="0.25">
      <c r="B17" s="351">
        <v>1975</v>
      </c>
      <c r="C17" s="352">
        <v>5.96</v>
      </c>
      <c r="D17" s="352">
        <v>6.55</v>
      </c>
      <c r="E17" s="352">
        <v>6.49</v>
      </c>
      <c r="F17" s="352">
        <v>6.83</v>
      </c>
      <c r="G17" s="352">
        <v>6.79</v>
      </c>
      <c r="H17" s="353">
        <v>7.03</v>
      </c>
      <c r="L17" s="229"/>
      <c r="M17" s="230"/>
      <c r="N17" s="8">
        <v>10</v>
      </c>
      <c r="O17" s="8">
        <v>20</v>
      </c>
      <c r="P17" s="8">
        <v>30</v>
      </c>
      <c r="Q17" s="8">
        <v>40</v>
      </c>
      <c r="R17" s="8">
        <v>60</v>
      </c>
      <c r="S17" s="228"/>
      <c r="T17" s="8">
        <v>10</v>
      </c>
      <c r="U17" s="8">
        <v>20</v>
      </c>
      <c r="V17" s="8">
        <v>30</v>
      </c>
      <c r="W17" s="8">
        <v>40</v>
      </c>
      <c r="X17" s="8">
        <v>60</v>
      </c>
      <c r="Y17" s="228"/>
      <c r="Z17" s="8">
        <v>10</v>
      </c>
      <c r="AA17" s="8">
        <v>20</v>
      </c>
      <c r="AB17" s="8">
        <v>30</v>
      </c>
      <c r="AC17" s="8">
        <v>40</v>
      </c>
      <c r="AD17" s="8">
        <v>60</v>
      </c>
      <c r="AE17" s="228"/>
      <c r="AF17" s="1">
        <v>10</v>
      </c>
      <c r="AG17" s="1">
        <v>20</v>
      </c>
      <c r="AH17" s="1">
        <v>30</v>
      </c>
      <c r="AI17" s="1">
        <v>40</v>
      </c>
      <c r="AJ17" s="18">
        <v>60</v>
      </c>
    </row>
    <row r="18" spans="2:36" x14ac:dyDescent="0.25">
      <c r="B18" s="351">
        <v>1976</v>
      </c>
      <c r="C18" s="352">
        <v>4.2</v>
      </c>
      <c r="D18" s="352">
        <v>5.78</v>
      </c>
      <c r="E18" s="352">
        <v>7.14</v>
      </c>
      <c r="F18" s="352">
        <v>7.08</v>
      </c>
      <c r="G18" s="352">
        <v>7.82</v>
      </c>
      <c r="H18" s="353">
        <v>7.52</v>
      </c>
      <c r="L18" s="229"/>
      <c r="M18" s="230"/>
      <c r="N18" s="228"/>
      <c r="O18" s="228" t="s">
        <v>6</v>
      </c>
      <c r="P18" s="228"/>
      <c r="Q18" s="228"/>
      <c r="R18" s="228"/>
      <c r="S18" s="228"/>
      <c r="T18" s="228"/>
      <c r="U18" s="228" t="s">
        <v>6</v>
      </c>
      <c r="V18" s="228"/>
      <c r="W18" s="228"/>
      <c r="X18" s="228"/>
      <c r="Y18" s="228"/>
      <c r="Z18" s="228"/>
      <c r="AA18" s="228" t="s">
        <v>6</v>
      </c>
      <c r="AB18" s="228"/>
      <c r="AC18" s="228"/>
      <c r="AD18" s="228"/>
      <c r="AE18" s="228"/>
      <c r="AF18" s="228"/>
      <c r="AG18" s="228" t="s">
        <v>6</v>
      </c>
      <c r="AH18" s="228"/>
      <c r="AI18" s="228"/>
      <c r="AJ18" s="231"/>
    </row>
    <row r="19" spans="2:36" x14ac:dyDescent="0.25">
      <c r="B19" s="351">
        <v>1977</v>
      </c>
      <c r="C19" s="352">
        <v>3.44</v>
      </c>
      <c r="D19" s="352">
        <v>6.44</v>
      </c>
      <c r="E19" s="352">
        <v>8.8800000000000008</v>
      </c>
      <c r="F19" s="352">
        <v>8.49</v>
      </c>
      <c r="G19" s="352">
        <v>8.31</v>
      </c>
      <c r="H19" s="353">
        <v>8.4</v>
      </c>
      <c r="L19" s="229" t="s">
        <v>4</v>
      </c>
      <c r="M19" s="230" t="s">
        <v>5</v>
      </c>
      <c r="N19" s="354">
        <f>(D17-$C17)*1000</f>
        <v>589.99999999999989</v>
      </c>
      <c r="O19" s="354">
        <f>(E17-$C17)*1000</f>
        <v>530.00000000000023</v>
      </c>
      <c r="P19" s="354">
        <f>(F17-$C17)*1000</f>
        <v>870.00000000000011</v>
      </c>
      <c r="Q19" s="354">
        <f>(G17-$C17)*1000</f>
        <v>830.00000000000011</v>
      </c>
      <c r="R19" s="354">
        <f>(H17-$C17)*1000</f>
        <v>1070.0000000000002</v>
      </c>
      <c r="S19" s="312"/>
      <c r="T19" s="354">
        <f>(D18-$C18)*1000</f>
        <v>1580</v>
      </c>
      <c r="U19" s="354">
        <f>(E18-$C18)*1000</f>
        <v>2939.9999999999995</v>
      </c>
      <c r="V19" s="354">
        <f>(F18-$C18)*1000</f>
        <v>2880</v>
      </c>
      <c r="W19" s="354">
        <f>(G18-$C18)*1000</f>
        <v>3620</v>
      </c>
      <c r="X19" s="354">
        <f>(H18-$C18)*1000</f>
        <v>3319.9999999999995</v>
      </c>
      <c r="Y19" s="312"/>
      <c r="Z19" s="354">
        <f>(D19-$C19)*1000</f>
        <v>3000.0000000000005</v>
      </c>
      <c r="AA19" s="354">
        <f>(E19-$C19)*1000</f>
        <v>5440.0000000000009</v>
      </c>
      <c r="AB19" s="354">
        <f>(F19-$C19)*1000</f>
        <v>5050.0000000000009</v>
      </c>
      <c r="AC19" s="354">
        <f>(G19-$C19)*1000</f>
        <v>4870.0000000000009</v>
      </c>
      <c r="AD19" s="354">
        <f>(H19-$C19)*1000</f>
        <v>4960.0000000000009</v>
      </c>
      <c r="AE19" s="312"/>
      <c r="AF19" s="354">
        <f>(D20-$C20)*1000</f>
        <v>1723.3333333333337</v>
      </c>
      <c r="AG19" s="354">
        <f>(E20-$C20)*1000</f>
        <v>2969.9999999999995</v>
      </c>
      <c r="AH19" s="354">
        <f>(F20-$C20)*1000</f>
        <v>2933.3333333333326</v>
      </c>
      <c r="AI19" s="354">
        <f>(G20-$C20)*1000</f>
        <v>3106.6666666666674</v>
      </c>
      <c r="AJ19" s="355">
        <f>(H20-$C20)*1000</f>
        <v>3116.6666666666679</v>
      </c>
    </row>
    <row r="20" spans="2:36" ht="15.75" thickBot="1" x14ac:dyDescent="0.3">
      <c r="B20" s="356" t="s">
        <v>1</v>
      </c>
      <c r="C20" s="357">
        <f>AVERAGE(C17:C19)</f>
        <v>4.5333333333333332</v>
      </c>
      <c r="D20" s="357">
        <f t="shared" ref="D20:H20" si="0">AVERAGE(D17:D19)</f>
        <v>6.2566666666666668</v>
      </c>
      <c r="E20" s="357">
        <f t="shared" si="0"/>
        <v>7.503333333333333</v>
      </c>
      <c r="F20" s="357">
        <f t="shared" si="0"/>
        <v>7.4666666666666659</v>
      </c>
      <c r="G20" s="357">
        <f t="shared" si="0"/>
        <v>7.6400000000000006</v>
      </c>
      <c r="H20" s="358">
        <f t="shared" si="0"/>
        <v>7.6500000000000012</v>
      </c>
      <c r="L20" s="229" t="s">
        <v>7</v>
      </c>
      <c r="M20" s="235" t="s">
        <v>7</v>
      </c>
      <c r="N20" s="359" t="s">
        <v>66</v>
      </c>
      <c r="O20" s="359"/>
      <c r="P20" s="359"/>
      <c r="Q20" s="359"/>
      <c r="R20" s="359"/>
      <c r="S20" s="173"/>
      <c r="T20" s="359" t="s">
        <v>66</v>
      </c>
      <c r="U20" s="359"/>
      <c r="V20" s="359"/>
      <c r="W20" s="359"/>
      <c r="X20" s="359"/>
      <c r="Y20" s="173"/>
      <c r="Z20" s="359" t="s">
        <v>66</v>
      </c>
      <c r="AA20" s="359"/>
      <c r="AB20" s="359"/>
      <c r="AC20" s="359"/>
      <c r="AD20" s="359"/>
      <c r="AE20" s="173"/>
      <c r="AF20" s="359" t="s">
        <v>66</v>
      </c>
      <c r="AG20" s="359"/>
      <c r="AH20" s="359"/>
      <c r="AI20" s="359"/>
      <c r="AJ20" s="360"/>
    </row>
    <row r="21" spans="2:36" x14ac:dyDescent="0.25">
      <c r="L21" s="229"/>
      <c r="M21" s="241">
        <f t="shared" ref="M21:M22" si="1">M22-$Q$8</f>
        <v>0.19999999999999984</v>
      </c>
      <c r="N21" s="361">
        <f t="shared" ref="N21:R27" si="2">$L$24*N$19-$M21*N$17-$N$9</f>
        <v>28.399999999999991</v>
      </c>
      <c r="O21" s="361">
        <f t="shared" si="2"/>
        <v>22.800000000000015</v>
      </c>
      <c r="P21" s="361">
        <f t="shared" si="2"/>
        <v>41.20000000000001</v>
      </c>
      <c r="Q21" s="361">
        <f t="shared" si="2"/>
        <v>36.800000000000011</v>
      </c>
      <c r="R21" s="361">
        <f t="shared" si="2"/>
        <v>47.200000000000024</v>
      </c>
      <c r="S21" s="361"/>
      <c r="T21" s="361">
        <f t="shared" ref="T21:X27" si="3">$L$24*T$19-$M21*T$17-$N$9</f>
        <v>87.8</v>
      </c>
      <c r="U21" s="361">
        <f t="shared" si="3"/>
        <v>167.39999999999998</v>
      </c>
      <c r="V21" s="361">
        <f t="shared" si="3"/>
        <v>161.79999999999998</v>
      </c>
      <c r="W21" s="361">
        <f t="shared" si="3"/>
        <v>204.2</v>
      </c>
      <c r="X21" s="361">
        <f t="shared" si="3"/>
        <v>182.19999999999996</v>
      </c>
      <c r="Y21" s="361"/>
      <c r="Z21" s="361">
        <f t="shared" ref="Z21:AD27" si="4">$L$24*Z$19-$M21*Z$17-$N$9</f>
        <v>173.00000000000003</v>
      </c>
      <c r="AA21" s="361">
        <f t="shared" si="4"/>
        <v>317.40000000000003</v>
      </c>
      <c r="AB21" s="361">
        <f t="shared" si="4"/>
        <v>292.00000000000006</v>
      </c>
      <c r="AC21" s="361">
        <f t="shared" si="4"/>
        <v>279.20000000000005</v>
      </c>
      <c r="AD21" s="361">
        <f t="shared" si="4"/>
        <v>280.60000000000002</v>
      </c>
      <c r="AE21" s="361"/>
      <c r="AF21" s="361">
        <f t="shared" ref="AF21:AJ27" si="5">$L$24*AF$19-$M21*AF$17-$N$9</f>
        <v>96.40000000000002</v>
      </c>
      <c r="AG21" s="361">
        <f t="shared" si="5"/>
        <v>169.19999999999996</v>
      </c>
      <c r="AH21" s="361">
        <f t="shared" si="5"/>
        <v>164.99999999999994</v>
      </c>
      <c r="AI21" s="361">
        <f t="shared" si="5"/>
        <v>173.40000000000003</v>
      </c>
      <c r="AJ21" s="362">
        <f t="shared" si="5"/>
        <v>170.00000000000006</v>
      </c>
    </row>
    <row r="22" spans="2:36" x14ac:dyDescent="0.25">
      <c r="L22" s="229"/>
      <c r="M22" s="241">
        <f t="shared" si="1"/>
        <v>0.59999999999999987</v>
      </c>
      <c r="N22" s="361">
        <f t="shared" si="2"/>
        <v>24.399999999999991</v>
      </c>
      <c r="O22" s="361">
        <f t="shared" si="2"/>
        <v>14.800000000000015</v>
      </c>
      <c r="P22" s="361">
        <f t="shared" si="2"/>
        <v>29.200000000000003</v>
      </c>
      <c r="Q22" s="361">
        <f t="shared" si="2"/>
        <v>20.800000000000011</v>
      </c>
      <c r="R22" s="361">
        <f t="shared" si="2"/>
        <v>23.200000000000024</v>
      </c>
      <c r="S22" s="361"/>
      <c r="T22" s="361">
        <f t="shared" si="3"/>
        <v>83.8</v>
      </c>
      <c r="U22" s="361">
        <f t="shared" si="3"/>
        <v>159.39999999999998</v>
      </c>
      <c r="V22" s="361">
        <f t="shared" si="3"/>
        <v>149.79999999999998</v>
      </c>
      <c r="W22" s="361">
        <f t="shared" si="3"/>
        <v>188.2</v>
      </c>
      <c r="X22" s="361">
        <f t="shared" si="3"/>
        <v>158.19999999999996</v>
      </c>
      <c r="Y22" s="361"/>
      <c r="Z22" s="361">
        <f t="shared" si="4"/>
        <v>169.00000000000003</v>
      </c>
      <c r="AA22" s="361">
        <f t="shared" si="4"/>
        <v>309.40000000000003</v>
      </c>
      <c r="AB22" s="361">
        <f t="shared" si="4"/>
        <v>280.00000000000006</v>
      </c>
      <c r="AC22" s="361">
        <f t="shared" si="4"/>
        <v>263.20000000000005</v>
      </c>
      <c r="AD22" s="361">
        <f t="shared" si="4"/>
        <v>256.60000000000002</v>
      </c>
      <c r="AE22" s="361"/>
      <c r="AF22" s="361">
        <f t="shared" si="5"/>
        <v>92.40000000000002</v>
      </c>
      <c r="AG22" s="361">
        <f t="shared" si="5"/>
        <v>161.19999999999996</v>
      </c>
      <c r="AH22" s="361">
        <f t="shared" si="5"/>
        <v>152.99999999999994</v>
      </c>
      <c r="AI22" s="361">
        <f t="shared" si="5"/>
        <v>157.40000000000003</v>
      </c>
      <c r="AJ22" s="362">
        <f t="shared" si="5"/>
        <v>146.00000000000006</v>
      </c>
    </row>
    <row r="23" spans="2:36" x14ac:dyDescent="0.25">
      <c r="L23" s="229"/>
      <c r="M23" s="241">
        <f>M24-$Q$8</f>
        <v>0.99999999999999989</v>
      </c>
      <c r="N23" s="361">
        <f t="shared" si="2"/>
        <v>20.399999999999991</v>
      </c>
      <c r="O23" s="361">
        <f t="shared" si="2"/>
        <v>6.8000000000000149</v>
      </c>
      <c r="P23" s="361">
        <f t="shared" si="2"/>
        <v>17.200000000000006</v>
      </c>
      <c r="Q23" s="361">
        <f t="shared" si="2"/>
        <v>4.8000000000000114</v>
      </c>
      <c r="R23" s="361">
        <f t="shared" si="2"/>
        <v>-0.79999999999997584</v>
      </c>
      <c r="S23" s="361"/>
      <c r="T23" s="361">
        <f t="shared" si="3"/>
        <v>79.8</v>
      </c>
      <c r="U23" s="361">
        <f t="shared" si="3"/>
        <v>151.39999999999998</v>
      </c>
      <c r="V23" s="361">
        <f t="shared" si="3"/>
        <v>137.79999999999998</v>
      </c>
      <c r="W23" s="361">
        <f t="shared" si="3"/>
        <v>172.2</v>
      </c>
      <c r="X23" s="361">
        <f t="shared" si="3"/>
        <v>134.19999999999996</v>
      </c>
      <c r="Y23" s="361"/>
      <c r="Z23" s="361">
        <f t="shared" si="4"/>
        <v>165.00000000000003</v>
      </c>
      <c r="AA23" s="361">
        <f t="shared" si="4"/>
        <v>301.40000000000003</v>
      </c>
      <c r="AB23" s="361">
        <f t="shared" si="4"/>
        <v>268.00000000000006</v>
      </c>
      <c r="AC23" s="361">
        <f t="shared" si="4"/>
        <v>247.20000000000005</v>
      </c>
      <c r="AD23" s="361">
        <f t="shared" si="4"/>
        <v>232.60000000000002</v>
      </c>
      <c r="AE23" s="361"/>
      <c r="AF23" s="361">
        <f t="shared" si="5"/>
        <v>88.40000000000002</v>
      </c>
      <c r="AG23" s="361">
        <f t="shared" si="5"/>
        <v>153.19999999999996</v>
      </c>
      <c r="AH23" s="361">
        <f t="shared" si="5"/>
        <v>140.99999999999994</v>
      </c>
      <c r="AI23" s="361">
        <f t="shared" si="5"/>
        <v>141.40000000000003</v>
      </c>
      <c r="AJ23" s="362">
        <f t="shared" si="5"/>
        <v>122.00000000000006</v>
      </c>
    </row>
    <row r="24" spans="2:36" x14ac:dyDescent="0.25">
      <c r="L24" s="285">
        <f>L31-$Q$7</f>
        <v>0.06</v>
      </c>
      <c r="M24" s="241">
        <f>$N$8</f>
        <v>1.4</v>
      </c>
      <c r="N24" s="361">
        <f t="shared" si="2"/>
        <v>16.399999999999991</v>
      </c>
      <c r="O24" s="361">
        <f t="shared" si="2"/>
        <v>-1.1999999999999886</v>
      </c>
      <c r="P24" s="361">
        <f t="shared" si="2"/>
        <v>5.2000000000000028</v>
      </c>
      <c r="Q24" s="361">
        <f t="shared" si="2"/>
        <v>-11.199999999999996</v>
      </c>
      <c r="R24" s="361">
        <f t="shared" si="2"/>
        <v>-24.799999999999983</v>
      </c>
      <c r="S24" s="361"/>
      <c r="T24" s="361">
        <f t="shared" si="3"/>
        <v>75.8</v>
      </c>
      <c r="U24" s="361">
        <f t="shared" si="3"/>
        <v>143.39999999999998</v>
      </c>
      <c r="V24" s="361">
        <f t="shared" si="3"/>
        <v>125.79999999999998</v>
      </c>
      <c r="W24" s="361">
        <f t="shared" si="3"/>
        <v>156.19999999999999</v>
      </c>
      <c r="X24" s="361">
        <f t="shared" si="3"/>
        <v>110.19999999999996</v>
      </c>
      <c r="Y24" s="361"/>
      <c r="Z24" s="361">
        <f t="shared" si="4"/>
        <v>161.00000000000003</v>
      </c>
      <c r="AA24" s="361">
        <f t="shared" si="4"/>
        <v>293.40000000000003</v>
      </c>
      <c r="AB24" s="361">
        <f t="shared" si="4"/>
        <v>256.00000000000006</v>
      </c>
      <c r="AC24" s="361">
        <f t="shared" si="4"/>
        <v>231.20000000000005</v>
      </c>
      <c r="AD24" s="361">
        <f t="shared" si="4"/>
        <v>208.60000000000002</v>
      </c>
      <c r="AE24" s="361"/>
      <c r="AF24" s="361">
        <f t="shared" si="5"/>
        <v>84.40000000000002</v>
      </c>
      <c r="AG24" s="361">
        <f t="shared" si="5"/>
        <v>145.19999999999996</v>
      </c>
      <c r="AH24" s="361">
        <f t="shared" si="5"/>
        <v>128.99999999999994</v>
      </c>
      <c r="AI24" s="361">
        <f t="shared" si="5"/>
        <v>125.40000000000003</v>
      </c>
      <c r="AJ24" s="362">
        <f t="shared" si="5"/>
        <v>98.000000000000057</v>
      </c>
    </row>
    <row r="25" spans="2:36" x14ac:dyDescent="0.25">
      <c r="L25" s="285"/>
      <c r="M25" s="241">
        <f>M24+$Q$8</f>
        <v>1.7999999999999998</v>
      </c>
      <c r="N25" s="361">
        <f t="shared" si="2"/>
        <v>12.399999999999991</v>
      </c>
      <c r="O25" s="361">
        <f t="shared" si="2"/>
        <v>-9.1999999999999886</v>
      </c>
      <c r="P25" s="361">
        <f t="shared" si="2"/>
        <v>-6.7999999999999901</v>
      </c>
      <c r="Q25" s="361">
        <f t="shared" si="2"/>
        <v>-27.199999999999996</v>
      </c>
      <c r="R25" s="361">
        <f t="shared" si="2"/>
        <v>-48.799999999999969</v>
      </c>
      <c r="S25" s="361"/>
      <c r="T25" s="361">
        <f t="shared" si="3"/>
        <v>71.8</v>
      </c>
      <c r="U25" s="361">
        <f t="shared" si="3"/>
        <v>135.39999999999998</v>
      </c>
      <c r="V25" s="361">
        <f t="shared" si="3"/>
        <v>113.79999999999998</v>
      </c>
      <c r="W25" s="361">
        <f t="shared" si="3"/>
        <v>140.19999999999999</v>
      </c>
      <c r="X25" s="361">
        <f t="shared" si="3"/>
        <v>86.199999999999974</v>
      </c>
      <c r="Y25" s="361"/>
      <c r="Z25" s="361">
        <f t="shared" si="4"/>
        <v>157.00000000000003</v>
      </c>
      <c r="AA25" s="361">
        <f t="shared" si="4"/>
        <v>285.40000000000003</v>
      </c>
      <c r="AB25" s="361">
        <f t="shared" si="4"/>
        <v>244.00000000000006</v>
      </c>
      <c r="AC25" s="361">
        <f t="shared" si="4"/>
        <v>215.20000000000005</v>
      </c>
      <c r="AD25" s="361">
        <f t="shared" si="4"/>
        <v>184.60000000000002</v>
      </c>
      <c r="AE25" s="361"/>
      <c r="AF25" s="361">
        <f t="shared" si="5"/>
        <v>80.40000000000002</v>
      </c>
      <c r="AG25" s="361">
        <f t="shared" si="5"/>
        <v>137.19999999999996</v>
      </c>
      <c r="AH25" s="361">
        <f t="shared" si="5"/>
        <v>116.99999999999994</v>
      </c>
      <c r="AI25" s="361">
        <f t="shared" si="5"/>
        <v>109.40000000000003</v>
      </c>
      <c r="AJ25" s="362">
        <f t="shared" si="5"/>
        <v>74.000000000000071</v>
      </c>
    </row>
    <row r="26" spans="2:36" x14ac:dyDescent="0.25">
      <c r="L26" s="229"/>
      <c r="M26" s="241">
        <f t="shared" ref="M26:M27" si="6">M25+$Q$8</f>
        <v>2.1999999999999997</v>
      </c>
      <c r="N26" s="361">
        <f t="shared" si="2"/>
        <v>8.399999999999995</v>
      </c>
      <c r="O26" s="361">
        <f t="shared" si="2"/>
        <v>-17.199999999999982</v>
      </c>
      <c r="P26" s="361">
        <f t="shared" si="2"/>
        <v>-18.799999999999983</v>
      </c>
      <c r="Q26" s="361">
        <f t="shared" si="2"/>
        <v>-43.199999999999982</v>
      </c>
      <c r="R26" s="361">
        <f t="shared" si="2"/>
        <v>-72.799999999999955</v>
      </c>
      <c r="S26" s="361"/>
      <c r="T26" s="361">
        <f t="shared" si="3"/>
        <v>67.8</v>
      </c>
      <c r="U26" s="361">
        <f t="shared" si="3"/>
        <v>127.39999999999998</v>
      </c>
      <c r="V26" s="361">
        <f t="shared" si="3"/>
        <v>101.8</v>
      </c>
      <c r="W26" s="361">
        <f t="shared" si="3"/>
        <v>124.19999999999999</v>
      </c>
      <c r="X26" s="361">
        <f t="shared" si="3"/>
        <v>62.199999999999989</v>
      </c>
      <c r="Y26" s="361"/>
      <c r="Z26" s="361">
        <f t="shared" si="4"/>
        <v>153.00000000000003</v>
      </c>
      <c r="AA26" s="361">
        <f t="shared" si="4"/>
        <v>277.40000000000003</v>
      </c>
      <c r="AB26" s="361">
        <f t="shared" si="4"/>
        <v>232.00000000000006</v>
      </c>
      <c r="AC26" s="361">
        <f t="shared" si="4"/>
        <v>199.20000000000005</v>
      </c>
      <c r="AD26" s="361">
        <f t="shared" si="4"/>
        <v>160.60000000000005</v>
      </c>
      <c r="AE26" s="361"/>
      <c r="AF26" s="361">
        <f t="shared" si="5"/>
        <v>76.40000000000002</v>
      </c>
      <c r="AG26" s="361">
        <f t="shared" si="5"/>
        <v>129.19999999999996</v>
      </c>
      <c r="AH26" s="361">
        <f t="shared" si="5"/>
        <v>104.99999999999996</v>
      </c>
      <c r="AI26" s="361">
        <f t="shared" si="5"/>
        <v>93.400000000000048</v>
      </c>
      <c r="AJ26" s="362">
        <f t="shared" si="5"/>
        <v>50.000000000000085</v>
      </c>
    </row>
    <row r="27" spans="2:36" x14ac:dyDescent="0.25">
      <c r="L27" s="253"/>
      <c r="M27" s="254">
        <f t="shared" si="6"/>
        <v>2.5999999999999996</v>
      </c>
      <c r="N27" s="363">
        <f t="shared" si="2"/>
        <v>4.399999999999995</v>
      </c>
      <c r="O27" s="363">
        <f t="shared" si="2"/>
        <v>-25.199999999999982</v>
      </c>
      <c r="P27" s="363">
        <f t="shared" si="2"/>
        <v>-30.799999999999983</v>
      </c>
      <c r="Q27" s="363">
        <f t="shared" si="2"/>
        <v>-59.199999999999982</v>
      </c>
      <c r="R27" s="363">
        <f t="shared" si="2"/>
        <v>-96.799999999999955</v>
      </c>
      <c r="S27" s="361"/>
      <c r="T27" s="363">
        <f t="shared" si="3"/>
        <v>63.8</v>
      </c>
      <c r="U27" s="363">
        <f t="shared" si="3"/>
        <v>119.39999999999998</v>
      </c>
      <c r="V27" s="363">
        <f t="shared" si="3"/>
        <v>89.8</v>
      </c>
      <c r="W27" s="363">
        <f t="shared" si="3"/>
        <v>108.2</v>
      </c>
      <c r="X27" s="363">
        <f t="shared" si="3"/>
        <v>38.199999999999989</v>
      </c>
      <c r="Y27" s="361"/>
      <c r="Z27" s="363">
        <f t="shared" si="4"/>
        <v>149.00000000000003</v>
      </c>
      <c r="AA27" s="363">
        <f t="shared" si="4"/>
        <v>269.40000000000003</v>
      </c>
      <c r="AB27" s="363">
        <f t="shared" si="4"/>
        <v>220.00000000000006</v>
      </c>
      <c r="AC27" s="363">
        <f t="shared" si="4"/>
        <v>183.20000000000005</v>
      </c>
      <c r="AD27" s="363">
        <f t="shared" si="4"/>
        <v>136.60000000000005</v>
      </c>
      <c r="AE27" s="361"/>
      <c r="AF27" s="363">
        <f t="shared" si="5"/>
        <v>72.40000000000002</v>
      </c>
      <c r="AG27" s="363">
        <f t="shared" si="5"/>
        <v>121.19999999999996</v>
      </c>
      <c r="AH27" s="363">
        <f t="shared" si="5"/>
        <v>92.999999999999957</v>
      </c>
      <c r="AI27" s="363">
        <f t="shared" si="5"/>
        <v>77.400000000000048</v>
      </c>
      <c r="AJ27" s="364">
        <f t="shared" si="5"/>
        <v>26.000000000000085</v>
      </c>
    </row>
    <row r="28" spans="2:36" x14ac:dyDescent="0.25">
      <c r="L28" s="229"/>
      <c r="M28" s="230">
        <f t="shared" ref="M28:M29" si="7">M29-$Q$8</f>
        <v>0.19999999999999984</v>
      </c>
      <c r="N28" s="361">
        <f t="shared" ref="N28:R34" si="8">$L$31*N$19-$M28*N$17-$N$9</f>
        <v>40.199999999999989</v>
      </c>
      <c r="O28" s="361">
        <f t="shared" si="8"/>
        <v>33.40000000000002</v>
      </c>
      <c r="P28" s="361">
        <f t="shared" si="8"/>
        <v>58.600000000000016</v>
      </c>
      <c r="Q28" s="361">
        <f t="shared" si="8"/>
        <v>53.400000000000013</v>
      </c>
      <c r="R28" s="361">
        <f t="shared" si="8"/>
        <v>68.600000000000037</v>
      </c>
      <c r="S28" s="361"/>
      <c r="T28" s="361">
        <f t="shared" ref="T28:X34" si="9">$L$31*T$19-$M28*T$17-$N$9</f>
        <v>119.4</v>
      </c>
      <c r="U28" s="361">
        <f t="shared" si="9"/>
        <v>226.19999999999996</v>
      </c>
      <c r="V28" s="361">
        <f t="shared" si="9"/>
        <v>219.4</v>
      </c>
      <c r="W28" s="361">
        <f t="shared" si="9"/>
        <v>276.60000000000002</v>
      </c>
      <c r="X28" s="361">
        <f t="shared" si="9"/>
        <v>248.59999999999997</v>
      </c>
      <c r="Y28" s="361"/>
      <c r="Z28" s="361">
        <f t="shared" ref="Z28:AD34" si="10">$L$31*Z$19-$M28*Z$17-$N$9</f>
        <v>233.00000000000003</v>
      </c>
      <c r="AA28" s="361">
        <f t="shared" si="10"/>
        <v>426.2000000000001</v>
      </c>
      <c r="AB28" s="361">
        <f t="shared" si="10"/>
        <v>393.00000000000006</v>
      </c>
      <c r="AC28" s="361">
        <f t="shared" si="10"/>
        <v>376.60000000000008</v>
      </c>
      <c r="AD28" s="361">
        <f t="shared" si="10"/>
        <v>379.80000000000007</v>
      </c>
      <c r="AE28" s="361"/>
      <c r="AF28" s="361">
        <f t="shared" ref="AF28:AJ34" si="11">$L$31*AF$19-$M28*AF$17</f>
        <v>135.8666666666667</v>
      </c>
      <c r="AG28" s="361">
        <f t="shared" si="11"/>
        <v>233.59999999999997</v>
      </c>
      <c r="AH28" s="361">
        <f t="shared" si="11"/>
        <v>228.6666666666666</v>
      </c>
      <c r="AI28" s="361">
        <f t="shared" si="11"/>
        <v>240.53333333333339</v>
      </c>
      <c r="AJ28" s="362">
        <f t="shared" si="11"/>
        <v>237.33333333333343</v>
      </c>
    </row>
    <row r="29" spans="2:36" x14ac:dyDescent="0.25">
      <c r="L29" s="229"/>
      <c r="M29" s="241">
        <f t="shared" si="7"/>
        <v>0.59999999999999987</v>
      </c>
      <c r="N29" s="361">
        <f t="shared" si="8"/>
        <v>36.199999999999989</v>
      </c>
      <c r="O29" s="361">
        <f t="shared" si="8"/>
        <v>25.400000000000023</v>
      </c>
      <c r="P29" s="361">
        <f t="shared" si="8"/>
        <v>46.600000000000009</v>
      </c>
      <c r="Q29" s="361">
        <f t="shared" si="8"/>
        <v>37.400000000000013</v>
      </c>
      <c r="R29" s="361">
        <f t="shared" si="8"/>
        <v>44.60000000000003</v>
      </c>
      <c r="S29" s="361"/>
      <c r="T29" s="361">
        <f t="shared" si="9"/>
        <v>115.4</v>
      </c>
      <c r="U29" s="361">
        <f t="shared" si="9"/>
        <v>218.19999999999996</v>
      </c>
      <c r="V29" s="361">
        <f t="shared" si="9"/>
        <v>207.4</v>
      </c>
      <c r="W29" s="361">
        <f t="shared" si="9"/>
        <v>260.60000000000002</v>
      </c>
      <c r="X29" s="361">
        <f t="shared" si="9"/>
        <v>224.59999999999997</v>
      </c>
      <c r="Y29" s="361"/>
      <c r="Z29" s="361">
        <f t="shared" si="10"/>
        <v>229.00000000000003</v>
      </c>
      <c r="AA29" s="361">
        <f t="shared" si="10"/>
        <v>418.2000000000001</v>
      </c>
      <c r="AB29" s="361">
        <f t="shared" si="10"/>
        <v>381.00000000000006</v>
      </c>
      <c r="AC29" s="361">
        <f t="shared" si="10"/>
        <v>360.60000000000008</v>
      </c>
      <c r="AD29" s="361">
        <f t="shared" si="10"/>
        <v>355.80000000000007</v>
      </c>
      <c r="AE29" s="361"/>
      <c r="AF29" s="361">
        <f t="shared" si="11"/>
        <v>131.8666666666667</v>
      </c>
      <c r="AG29" s="361">
        <f t="shared" si="11"/>
        <v>225.59999999999997</v>
      </c>
      <c r="AH29" s="361">
        <f t="shared" si="11"/>
        <v>216.6666666666666</v>
      </c>
      <c r="AI29" s="361">
        <f t="shared" si="11"/>
        <v>224.53333333333339</v>
      </c>
      <c r="AJ29" s="362">
        <f t="shared" si="11"/>
        <v>213.33333333333343</v>
      </c>
    </row>
    <row r="30" spans="2:36" x14ac:dyDescent="0.25">
      <c r="L30" s="229"/>
      <c r="M30" s="241">
        <f>M31-$Q$8</f>
        <v>0.99999999999999989</v>
      </c>
      <c r="N30" s="361">
        <f t="shared" si="8"/>
        <v>32.199999999999989</v>
      </c>
      <c r="O30" s="361">
        <f t="shared" si="8"/>
        <v>17.400000000000023</v>
      </c>
      <c r="P30" s="361">
        <f t="shared" si="8"/>
        <v>34.600000000000009</v>
      </c>
      <c r="Q30" s="361">
        <f t="shared" si="8"/>
        <v>21.400000000000013</v>
      </c>
      <c r="R30" s="361">
        <f t="shared" si="8"/>
        <v>20.60000000000003</v>
      </c>
      <c r="S30" s="361"/>
      <c r="T30" s="361">
        <f t="shared" si="9"/>
        <v>111.4</v>
      </c>
      <c r="U30" s="361">
        <f t="shared" si="9"/>
        <v>210.19999999999996</v>
      </c>
      <c r="V30" s="361">
        <f t="shared" si="9"/>
        <v>195.4</v>
      </c>
      <c r="W30" s="361">
        <f t="shared" si="9"/>
        <v>244.60000000000002</v>
      </c>
      <c r="X30" s="361">
        <f t="shared" si="9"/>
        <v>200.59999999999997</v>
      </c>
      <c r="Y30" s="361"/>
      <c r="Z30" s="361">
        <f t="shared" si="10"/>
        <v>225.00000000000003</v>
      </c>
      <c r="AA30" s="361">
        <f t="shared" si="10"/>
        <v>410.2000000000001</v>
      </c>
      <c r="AB30" s="361">
        <f t="shared" si="10"/>
        <v>369.00000000000006</v>
      </c>
      <c r="AC30" s="361">
        <f t="shared" si="10"/>
        <v>344.60000000000008</v>
      </c>
      <c r="AD30" s="361">
        <f t="shared" si="10"/>
        <v>331.80000000000007</v>
      </c>
      <c r="AE30" s="361"/>
      <c r="AF30" s="361">
        <f t="shared" si="11"/>
        <v>127.8666666666667</v>
      </c>
      <c r="AG30" s="361">
        <f t="shared" si="11"/>
        <v>217.59999999999997</v>
      </c>
      <c r="AH30" s="361">
        <f t="shared" si="11"/>
        <v>204.6666666666666</v>
      </c>
      <c r="AI30" s="361">
        <f t="shared" si="11"/>
        <v>208.53333333333339</v>
      </c>
      <c r="AJ30" s="362">
        <f t="shared" si="11"/>
        <v>189.33333333333343</v>
      </c>
    </row>
    <row r="31" spans="2:36" x14ac:dyDescent="0.25">
      <c r="L31" s="285">
        <f>$N$7</f>
        <v>0.08</v>
      </c>
      <c r="M31" s="241">
        <f>$N$8</f>
        <v>1.4</v>
      </c>
      <c r="N31" s="361">
        <f t="shared" si="8"/>
        <v>28.199999999999989</v>
      </c>
      <c r="O31" s="361">
        <f t="shared" si="8"/>
        <v>9.4000000000000199</v>
      </c>
      <c r="P31" s="361">
        <f t="shared" si="8"/>
        <v>22.600000000000009</v>
      </c>
      <c r="Q31" s="361">
        <f t="shared" si="8"/>
        <v>5.4000000000000057</v>
      </c>
      <c r="R31" s="361">
        <f t="shared" si="8"/>
        <v>-3.3999999999999773</v>
      </c>
      <c r="S31" s="361"/>
      <c r="T31" s="361">
        <f t="shared" si="9"/>
        <v>107.4</v>
      </c>
      <c r="U31" s="361">
        <f t="shared" si="9"/>
        <v>202.19999999999996</v>
      </c>
      <c r="V31" s="361">
        <f t="shared" si="9"/>
        <v>183.4</v>
      </c>
      <c r="W31" s="361">
        <f t="shared" si="9"/>
        <v>228.60000000000002</v>
      </c>
      <c r="X31" s="361">
        <f t="shared" si="9"/>
        <v>176.59999999999997</v>
      </c>
      <c r="Y31" s="361"/>
      <c r="Z31" s="361">
        <f t="shared" si="10"/>
        <v>221.00000000000003</v>
      </c>
      <c r="AA31" s="361">
        <f t="shared" si="10"/>
        <v>402.2000000000001</v>
      </c>
      <c r="AB31" s="361">
        <f t="shared" si="10"/>
        <v>357.00000000000006</v>
      </c>
      <c r="AC31" s="361">
        <f t="shared" si="10"/>
        <v>328.60000000000008</v>
      </c>
      <c r="AD31" s="361">
        <f t="shared" si="10"/>
        <v>307.80000000000007</v>
      </c>
      <c r="AE31" s="361"/>
      <c r="AF31" s="361">
        <f t="shared" si="11"/>
        <v>123.8666666666667</v>
      </c>
      <c r="AG31" s="361">
        <f t="shared" si="11"/>
        <v>209.59999999999997</v>
      </c>
      <c r="AH31" s="361">
        <f t="shared" si="11"/>
        <v>192.6666666666666</v>
      </c>
      <c r="AI31" s="361">
        <f t="shared" si="11"/>
        <v>192.53333333333339</v>
      </c>
      <c r="AJ31" s="362">
        <f t="shared" si="11"/>
        <v>165.33333333333343</v>
      </c>
    </row>
    <row r="32" spans="2:36" x14ac:dyDescent="0.25">
      <c r="L32" s="285"/>
      <c r="M32" s="241">
        <f>M31+$Q$8</f>
        <v>1.7999999999999998</v>
      </c>
      <c r="N32" s="361">
        <f t="shared" si="8"/>
        <v>24.199999999999989</v>
      </c>
      <c r="O32" s="361">
        <f t="shared" si="8"/>
        <v>1.4000000000000199</v>
      </c>
      <c r="P32" s="361">
        <f t="shared" si="8"/>
        <v>10.600000000000016</v>
      </c>
      <c r="Q32" s="361">
        <f t="shared" si="8"/>
        <v>-10.599999999999994</v>
      </c>
      <c r="R32" s="361">
        <f t="shared" si="8"/>
        <v>-27.399999999999963</v>
      </c>
      <c r="S32" s="361"/>
      <c r="T32" s="361">
        <f t="shared" si="9"/>
        <v>103.4</v>
      </c>
      <c r="U32" s="361">
        <f t="shared" si="9"/>
        <v>194.19999999999996</v>
      </c>
      <c r="V32" s="361">
        <f t="shared" si="9"/>
        <v>171.4</v>
      </c>
      <c r="W32" s="361">
        <f t="shared" si="9"/>
        <v>212.60000000000002</v>
      </c>
      <c r="X32" s="361">
        <f t="shared" si="9"/>
        <v>152.59999999999997</v>
      </c>
      <c r="Y32" s="361"/>
      <c r="Z32" s="361">
        <f t="shared" si="10"/>
        <v>217.00000000000003</v>
      </c>
      <c r="AA32" s="361">
        <f t="shared" si="10"/>
        <v>394.2000000000001</v>
      </c>
      <c r="AB32" s="361">
        <f t="shared" si="10"/>
        <v>345.00000000000006</v>
      </c>
      <c r="AC32" s="361">
        <f t="shared" si="10"/>
        <v>312.60000000000008</v>
      </c>
      <c r="AD32" s="361">
        <f t="shared" si="10"/>
        <v>283.80000000000007</v>
      </c>
      <c r="AE32" s="361"/>
      <c r="AF32" s="361">
        <f t="shared" si="11"/>
        <v>119.8666666666667</v>
      </c>
      <c r="AG32" s="361">
        <f t="shared" si="11"/>
        <v>201.59999999999997</v>
      </c>
      <c r="AH32" s="361">
        <f t="shared" si="11"/>
        <v>180.6666666666666</v>
      </c>
      <c r="AI32" s="361">
        <f t="shared" si="11"/>
        <v>176.53333333333339</v>
      </c>
      <c r="AJ32" s="362">
        <f t="shared" si="11"/>
        <v>141.33333333333343</v>
      </c>
    </row>
    <row r="33" spans="2:48" x14ac:dyDescent="0.25">
      <c r="L33" s="229"/>
      <c r="M33" s="241">
        <f t="shared" ref="M33:M34" si="12">M32+$Q$8</f>
        <v>2.1999999999999997</v>
      </c>
      <c r="N33" s="361">
        <f t="shared" si="8"/>
        <v>20.199999999999992</v>
      </c>
      <c r="O33" s="361">
        <f t="shared" si="8"/>
        <v>-6.599999999999973</v>
      </c>
      <c r="P33" s="361">
        <f t="shared" si="8"/>
        <v>-1.3999999999999773</v>
      </c>
      <c r="Q33" s="361">
        <f t="shared" si="8"/>
        <v>-26.59999999999998</v>
      </c>
      <c r="R33" s="361">
        <f t="shared" si="8"/>
        <v>-51.399999999999949</v>
      </c>
      <c r="S33" s="361"/>
      <c r="T33" s="361">
        <f t="shared" si="9"/>
        <v>99.4</v>
      </c>
      <c r="U33" s="361">
        <f t="shared" si="9"/>
        <v>186.19999999999996</v>
      </c>
      <c r="V33" s="361">
        <f t="shared" si="9"/>
        <v>159.40000000000003</v>
      </c>
      <c r="W33" s="361">
        <f t="shared" si="9"/>
        <v>196.60000000000002</v>
      </c>
      <c r="X33" s="361">
        <f t="shared" si="9"/>
        <v>128.6</v>
      </c>
      <c r="Y33" s="361"/>
      <c r="Z33" s="361">
        <f t="shared" si="10"/>
        <v>213.00000000000003</v>
      </c>
      <c r="AA33" s="361">
        <f t="shared" si="10"/>
        <v>386.2000000000001</v>
      </c>
      <c r="AB33" s="361">
        <f t="shared" si="10"/>
        <v>333.00000000000006</v>
      </c>
      <c r="AC33" s="361">
        <f t="shared" si="10"/>
        <v>296.60000000000008</v>
      </c>
      <c r="AD33" s="361">
        <f t="shared" si="10"/>
        <v>259.80000000000007</v>
      </c>
      <c r="AE33" s="361"/>
      <c r="AF33" s="361">
        <f t="shared" si="11"/>
        <v>115.8666666666667</v>
      </c>
      <c r="AG33" s="361">
        <f t="shared" si="11"/>
        <v>193.59999999999997</v>
      </c>
      <c r="AH33" s="361">
        <f t="shared" si="11"/>
        <v>168.66666666666663</v>
      </c>
      <c r="AI33" s="361">
        <f t="shared" si="11"/>
        <v>160.53333333333342</v>
      </c>
      <c r="AJ33" s="362">
        <f t="shared" si="11"/>
        <v>117.33333333333346</v>
      </c>
    </row>
    <row r="34" spans="2:48" x14ac:dyDescent="0.25">
      <c r="L34" s="253"/>
      <c r="M34" s="254">
        <f t="shared" si="12"/>
        <v>2.5999999999999996</v>
      </c>
      <c r="N34" s="363">
        <f t="shared" si="8"/>
        <v>16.199999999999992</v>
      </c>
      <c r="O34" s="363">
        <f t="shared" si="8"/>
        <v>-14.599999999999973</v>
      </c>
      <c r="P34" s="363">
        <f t="shared" si="8"/>
        <v>-13.399999999999977</v>
      </c>
      <c r="Q34" s="363">
        <f t="shared" si="8"/>
        <v>-42.59999999999998</v>
      </c>
      <c r="R34" s="363">
        <f t="shared" si="8"/>
        <v>-75.399999999999949</v>
      </c>
      <c r="S34" s="361"/>
      <c r="T34" s="363">
        <f t="shared" si="9"/>
        <v>95.4</v>
      </c>
      <c r="U34" s="363">
        <f t="shared" si="9"/>
        <v>178.19999999999996</v>
      </c>
      <c r="V34" s="363">
        <f t="shared" si="9"/>
        <v>147.40000000000003</v>
      </c>
      <c r="W34" s="363">
        <f t="shared" si="9"/>
        <v>180.60000000000002</v>
      </c>
      <c r="X34" s="363">
        <f t="shared" si="9"/>
        <v>104.6</v>
      </c>
      <c r="Y34" s="361"/>
      <c r="Z34" s="363">
        <f t="shared" si="10"/>
        <v>209.00000000000003</v>
      </c>
      <c r="AA34" s="363">
        <f t="shared" si="10"/>
        <v>378.2000000000001</v>
      </c>
      <c r="AB34" s="363">
        <f t="shared" si="10"/>
        <v>321.00000000000006</v>
      </c>
      <c r="AC34" s="363">
        <f t="shared" si="10"/>
        <v>280.60000000000008</v>
      </c>
      <c r="AD34" s="363">
        <f t="shared" si="10"/>
        <v>235.8000000000001</v>
      </c>
      <c r="AE34" s="361"/>
      <c r="AF34" s="363">
        <f t="shared" si="11"/>
        <v>111.8666666666667</v>
      </c>
      <c r="AG34" s="363">
        <f t="shared" si="11"/>
        <v>185.59999999999997</v>
      </c>
      <c r="AH34" s="363">
        <f t="shared" si="11"/>
        <v>156.66666666666663</v>
      </c>
      <c r="AI34" s="363">
        <f t="shared" si="11"/>
        <v>144.53333333333342</v>
      </c>
      <c r="AJ34" s="364">
        <f t="shared" si="11"/>
        <v>93.333333333333456</v>
      </c>
    </row>
    <row r="35" spans="2:48" x14ac:dyDescent="0.25">
      <c r="L35" s="229"/>
      <c r="M35" s="230">
        <f>M36-$Q$8</f>
        <v>0.19999999999999984</v>
      </c>
      <c r="N35" s="361">
        <f t="shared" ref="N35:R41" si="13">$L$38*N$19-$M35*N$17-$N$9</f>
        <v>51.999999999999993</v>
      </c>
      <c r="O35" s="361">
        <f t="shared" si="13"/>
        <v>44.000000000000028</v>
      </c>
      <c r="P35" s="361">
        <f t="shared" si="13"/>
        <v>76.000000000000014</v>
      </c>
      <c r="Q35" s="361">
        <f t="shared" si="13"/>
        <v>70.000000000000014</v>
      </c>
      <c r="R35" s="361">
        <f t="shared" si="13"/>
        <v>90.000000000000043</v>
      </c>
      <c r="S35" s="361"/>
      <c r="T35" s="361">
        <f t="shared" ref="T35:X41" si="14">$L$38*T$19-$M35*T$17-$N$9</f>
        <v>151</v>
      </c>
      <c r="U35" s="361">
        <f t="shared" si="14"/>
        <v>284.99999999999994</v>
      </c>
      <c r="V35" s="361">
        <f t="shared" si="14"/>
        <v>277</v>
      </c>
      <c r="W35" s="361">
        <f t="shared" si="14"/>
        <v>349</v>
      </c>
      <c r="X35" s="361">
        <f t="shared" si="14"/>
        <v>315</v>
      </c>
      <c r="Y35" s="361"/>
      <c r="Z35" s="361">
        <f t="shared" ref="Z35:AD41" si="15">$L$38*Z$19-$M35*Z$17-$N$9</f>
        <v>293.00000000000006</v>
      </c>
      <c r="AA35" s="361">
        <f t="shared" si="15"/>
        <v>535.00000000000011</v>
      </c>
      <c r="AB35" s="361">
        <f t="shared" si="15"/>
        <v>494.00000000000011</v>
      </c>
      <c r="AC35" s="361">
        <f t="shared" si="15"/>
        <v>474.00000000000011</v>
      </c>
      <c r="AD35" s="361">
        <f t="shared" si="15"/>
        <v>479.00000000000011</v>
      </c>
      <c r="AE35" s="361"/>
      <c r="AF35" s="361">
        <f t="shared" ref="AF35:AJ41" si="16">$L$38*AF$19-$M35*AF$17-$N$9</f>
        <v>165.33333333333337</v>
      </c>
      <c r="AG35" s="361">
        <f t="shared" si="16"/>
        <v>287.99999999999994</v>
      </c>
      <c r="AH35" s="361">
        <f t="shared" si="16"/>
        <v>282.33333333333326</v>
      </c>
      <c r="AI35" s="361">
        <f t="shared" si="16"/>
        <v>297.66666666666674</v>
      </c>
      <c r="AJ35" s="362">
        <f t="shared" si="16"/>
        <v>294.6666666666668</v>
      </c>
    </row>
    <row r="36" spans="2:48" x14ac:dyDescent="0.25">
      <c r="L36" s="229"/>
      <c r="M36" s="230">
        <f>M37-$Q$8</f>
        <v>0.59999999999999987</v>
      </c>
      <c r="N36" s="361">
        <f t="shared" si="13"/>
        <v>47.999999999999993</v>
      </c>
      <c r="O36" s="361">
        <f t="shared" si="13"/>
        <v>36.000000000000028</v>
      </c>
      <c r="P36" s="361">
        <f t="shared" si="13"/>
        <v>64.000000000000014</v>
      </c>
      <c r="Q36" s="361">
        <f t="shared" si="13"/>
        <v>54.000000000000021</v>
      </c>
      <c r="R36" s="361">
        <f t="shared" si="13"/>
        <v>66.000000000000028</v>
      </c>
      <c r="S36" s="361"/>
      <c r="T36" s="361">
        <f t="shared" si="14"/>
        <v>147</v>
      </c>
      <c r="U36" s="361">
        <f t="shared" si="14"/>
        <v>276.99999999999994</v>
      </c>
      <c r="V36" s="361">
        <f t="shared" si="14"/>
        <v>265</v>
      </c>
      <c r="W36" s="361">
        <f t="shared" si="14"/>
        <v>333</v>
      </c>
      <c r="X36" s="361">
        <f t="shared" si="14"/>
        <v>291</v>
      </c>
      <c r="Y36" s="361"/>
      <c r="Z36" s="361">
        <f t="shared" si="15"/>
        <v>289.00000000000006</v>
      </c>
      <c r="AA36" s="361">
        <f t="shared" si="15"/>
        <v>527.00000000000011</v>
      </c>
      <c r="AB36" s="361">
        <f t="shared" si="15"/>
        <v>482.00000000000011</v>
      </c>
      <c r="AC36" s="361">
        <f t="shared" si="15"/>
        <v>458.00000000000011</v>
      </c>
      <c r="AD36" s="361">
        <f t="shared" si="15"/>
        <v>455.00000000000011</v>
      </c>
      <c r="AE36" s="361"/>
      <c r="AF36" s="361">
        <f t="shared" si="16"/>
        <v>161.33333333333337</v>
      </c>
      <c r="AG36" s="361">
        <f t="shared" si="16"/>
        <v>279.99999999999994</v>
      </c>
      <c r="AH36" s="361">
        <f t="shared" si="16"/>
        <v>270.33333333333326</v>
      </c>
      <c r="AI36" s="361">
        <f t="shared" si="16"/>
        <v>281.66666666666674</v>
      </c>
      <c r="AJ36" s="362">
        <f t="shared" si="16"/>
        <v>270.6666666666668</v>
      </c>
    </row>
    <row r="37" spans="2:48" x14ac:dyDescent="0.25">
      <c r="L37" s="229"/>
      <c r="M37" s="230">
        <f>M38-$Q$8</f>
        <v>0.99999999999999989</v>
      </c>
      <c r="N37" s="361">
        <f t="shared" si="13"/>
        <v>43.999999999999993</v>
      </c>
      <c r="O37" s="361">
        <f t="shared" si="13"/>
        <v>28.000000000000028</v>
      </c>
      <c r="P37" s="361">
        <f t="shared" si="13"/>
        <v>52.000000000000014</v>
      </c>
      <c r="Q37" s="361">
        <f t="shared" si="13"/>
        <v>38.000000000000021</v>
      </c>
      <c r="R37" s="361">
        <f t="shared" si="13"/>
        <v>42.000000000000036</v>
      </c>
      <c r="S37" s="361"/>
      <c r="T37" s="361">
        <f t="shared" si="14"/>
        <v>143</v>
      </c>
      <c r="U37" s="361">
        <f t="shared" si="14"/>
        <v>268.99999999999994</v>
      </c>
      <c r="V37" s="361">
        <f t="shared" si="14"/>
        <v>253</v>
      </c>
      <c r="W37" s="361">
        <f t="shared" si="14"/>
        <v>317</v>
      </c>
      <c r="X37" s="361">
        <f t="shared" si="14"/>
        <v>267</v>
      </c>
      <c r="Y37" s="361"/>
      <c r="Z37" s="361">
        <f t="shared" si="15"/>
        <v>285.00000000000006</v>
      </c>
      <c r="AA37" s="361">
        <f t="shared" si="15"/>
        <v>519.00000000000011</v>
      </c>
      <c r="AB37" s="361">
        <f t="shared" si="15"/>
        <v>470.00000000000011</v>
      </c>
      <c r="AC37" s="361">
        <f t="shared" si="15"/>
        <v>442.00000000000011</v>
      </c>
      <c r="AD37" s="361">
        <f t="shared" si="15"/>
        <v>431.00000000000011</v>
      </c>
      <c r="AE37" s="361"/>
      <c r="AF37" s="361">
        <f t="shared" si="16"/>
        <v>157.33333333333337</v>
      </c>
      <c r="AG37" s="361">
        <f t="shared" si="16"/>
        <v>271.99999999999994</v>
      </c>
      <c r="AH37" s="361">
        <f t="shared" si="16"/>
        <v>258.33333333333326</v>
      </c>
      <c r="AI37" s="361">
        <f t="shared" si="16"/>
        <v>265.66666666666674</v>
      </c>
      <c r="AJ37" s="362">
        <f t="shared" si="16"/>
        <v>246.6666666666668</v>
      </c>
    </row>
    <row r="38" spans="2:48" x14ac:dyDescent="0.25">
      <c r="L38" s="285">
        <f>L31+$Q$7</f>
        <v>0.1</v>
      </c>
      <c r="M38" s="241">
        <f>$N$8</f>
        <v>1.4</v>
      </c>
      <c r="N38" s="361">
        <f t="shared" si="13"/>
        <v>39.999999999999993</v>
      </c>
      <c r="O38" s="361">
        <f t="shared" si="13"/>
        <v>20.000000000000028</v>
      </c>
      <c r="P38" s="361">
        <f t="shared" si="13"/>
        <v>40.000000000000014</v>
      </c>
      <c r="Q38" s="361">
        <f t="shared" si="13"/>
        <v>22.000000000000014</v>
      </c>
      <c r="R38" s="361">
        <f t="shared" si="13"/>
        <v>18.000000000000028</v>
      </c>
      <c r="S38" s="361"/>
      <c r="T38" s="361">
        <f t="shared" si="14"/>
        <v>139</v>
      </c>
      <c r="U38" s="361">
        <f t="shared" si="14"/>
        <v>260.99999999999994</v>
      </c>
      <c r="V38" s="361">
        <f t="shared" si="14"/>
        <v>241</v>
      </c>
      <c r="W38" s="361">
        <f t="shared" si="14"/>
        <v>301</v>
      </c>
      <c r="X38" s="361">
        <f t="shared" si="14"/>
        <v>243</v>
      </c>
      <c r="Y38" s="361"/>
      <c r="Z38" s="361">
        <f t="shared" si="15"/>
        <v>281.00000000000006</v>
      </c>
      <c r="AA38" s="361">
        <f t="shared" si="15"/>
        <v>511.00000000000011</v>
      </c>
      <c r="AB38" s="361">
        <f t="shared" si="15"/>
        <v>458.00000000000011</v>
      </c>
      <c r="AC38" s="361">
        <f t="shared" si="15"/>
        <v>426.00000000000011</v>
      </c>
      <c r="AD38" s="361">
        <f t="shared" si="15"/>
        <v>407.00000000000011</v>
      </c>
      <c r="AE38" s="361"/>
      <c r="AF38" s="361">
        <f t="shared" si="16"/>
        <v>153.33333333333337</v>
      </c>
      <c r="AG38" s="361">
        <f t="shared" si="16"/>
        <v>263.99999999999994</v>
      </c>
      <c r="AH38" s="361">
        <f t="shared" si="16"/>
        <v>246.33333333333326</v>
      </c>
      <c r="AI38" s="361">
        <f t="shared" si="16"/>
        <v>249.66666666666674</v>
      </c>
      <c r="AJ38" s="362">
        <f t="shared" si="16"/>
        <v>222.6666666666668</v>
      </c>
    </row>
    <row r="39" spans="2:48" x14ac:dyDescent="0.25">
      <c r="L39" s="285"/>
      <c r="M39" s="230">
        <f>M38+$Q$8</f>
        <v>1.7999999999999998</v>
      </c>
      <c r="N39" s="361">
        <f t="shared" si="13"/>
        <v>35.999999999999993</v>
      </c>
      <c r="O39" s="361">
        <f t="shared" si="13"/>
        <v>12.000000000000028</v>
      </c>
      <c r="P39" s="361">
        <f t="shared" si="13"/>
        <v>28.000000000000021</v>
      </c>
      <c r="Q39" s="361">
        <f t="shared" si="13"/>
        <v>6.0000000000000142</v>
      </c>
      <c r="R39" s="361">
        <f t="shared" si="13"/>
        <v>-5.9999999999999574</v>
      </c>
      <c r="S39" s="361"/>
      <c r="T39" s="361">
        <f t="shared" si="14"/>
        <v>135</v>
      </c>
      <c r="U39" s="361">
        <f t="shared" si="14"/>
        <v>252.99999999999994</v>
      </c>
      <c r="V39" s="361">
        <f t="shared" si="14"/>
        <v>229</v>
      </c>
      <c r="W39" s="361">
        <f t="shared" si="14"/>
        <v>285</v>
      </c>
      <c r="X39" s="361">
        <f t="shared" si="14"/>
        <v>219</v>
      </c>
      <c r="Y39" s="361"/>
      <c r="Z39" s="361">
        <f t="shared" si="15"/>
        <v>277.00000000000006</v>
      </c>
      <c r="AA39" s="361">
        <f t="shared" si="15"/>
        <v>503.00000000000011</v>
      </c>
      <c r="AB39" s="361">
        <f t="shared" si="15"/>
        <v>446.00000000000011</v>
      </c>
      <c r="AC39" s="361">
        <f t="shared" si="15"/>
        <v>410.00000000000011</v>
      </c>
      <c r="AD39" s="361">
        <f t="shared" si="15"/>
        <v>383.00000000000011</v>
      </c>
      <c r="AE39" s="361"/>
      <c r="AF39" s="361">
        <f t="shared" si="16"/>
        <v>149.33333333333337</v>
      </c>
      <c r="AG39" s="361">
        <f t="shared" si="16"/>
        <v>255.99999999999994</v>
      </c>
      <c r="AH39" s="361">
        <f t="shared" si="16"/>
        <v>234.33333333333326</v>
      </c>
      <c r="AI39" s="361">
        <f t="shared" si="16"/>
        <v>233.66666666666674</v>
      </c>
      <c r="AJ39" s="362">
        <f t="shared" si="16"/>
        <v>198.6666666666668</v>
      </c>
    </row>
    <row r="40" spans="2:48" x14ac:dyDescent="0.25">
      <c r="L40" s="229"/>
      <c r="M40" s="230">
        <f>M39+$Q$8</f>
        <v>2.1999999999999997</v>
      </c>
      <c r="N40" s="361">
        <f t="shared" si="13"/>
        <v>32</v>
      </c>
      <c r="O40" s="361">
        <f t="shared" si="13"/>
        <v>4.0000000000000355</v>
      </c>
      <c r="P40" s="361">
        <f t="shared" si="13"/>
        <v>16.000000000000028</v>
      </c>
      <c r="Q40" s="361">
        <f t="shared" si="13"/>
        <v>-9.9999999999999716</v>
      </c>
      <c r="R40" s="361">
        <f t="shared" si="13"/>
        <v>-29.999999999999943</v>
      </c>
      <c r="S40" s="361"/>
      <c r="T40" s="361">
        <f t="shared" si="14"/>
        <v>131</v>
      </c>
      <c r="U40" s="361">
        <f t="shared" si="14"/>
        <v>244.99999999999994</v>
      </c>
      <c r="V40" s="361">
        <f t="shared" si="14"/>
        <v>217</v>
      </c>
      <c r="W40" s="361">
        <f t="shared" si="14"/>
        <v>269</v>
      </c>
      <c r="X40" s="361">
        <f t="shared" si="14"/>
        <v>195.00000000000003</v>
      </c>
      <c r="Y40" s="361"/>
      <c r="Z40" s="361">
        <f t="shared" si="15"/>
        <v>273.00000000000006</v>
      </c>
      <c r="AA40" s="361">
        <f t="shared" si="15"/>
        <v>495.00000000000011</v>
      </c>
      <c r="AB40" s="361">
        <f t="shared" si="15"/>
        <v>434.00000000000011</v>
      </c>
      <c r="AC40" s="361">
        <f t="shared" si="15"/>
        <v>394.00000000000011</v>
      </c>
      <c r="AD40" s="361">
        <f t="shared" si="15"/>
        <v>359.00000000000011</v>
      </c>
      <c r="AE40" s="361"/>
      <c r="AF40" s="361">
        <f t="shared" si="16"/>
        <v>145.33333333333337</v>
      </c>
      <c r="AG40" s="361">
        <f t="shared" si="16"/>
        <v>247.99999999999994</v>
      </c>
      <c r="AH40" s="361">
        <f t="shared" si="16"/>
        <v>222.33333333333326</v>
      </c>
      <c r="AI40" s="361">
        <f t="shared" si="16"/>
        <v>217.66666666666674</v>
      </c>
      <c r="AJ40" s="362">
        <f t="shared" si="16"/>
        <v>174.66666666666683</v>
      </c>
    </row>
    <row r="41" spans="2:48" ht="15.75" thickBot="1" x14ac:dyDescent="0.3">
      <c r="L41" s="263"/>
      <c r="M41" s="264">
        <f>M40+$Q$8</f>
        <v>2.5999999999999996</v>
      </c>
      <c r="N41" s="365">
        <f t="shared" si="13"/>
        <v>28</v>
      </c>
      <c r="O41" s="365">
        <f t="shared" si="13"/>
        <v>-3.9999999999999645</v>
      </c>
      <c r="P41" s="365">
        <f t="shared" si="13"/>
        <v>4.0000000000000284</v>
      </c>
      <c r="Q41" s="365">
        <f t="shared" si="13"/>
        <v>-25.999999999999972</v>
      </c>
      <c r="R41" s="365">
        <f t="shared" si="13"/>
        <v>-53.999999999999943</v>
      </c>
      <c r="S41" s="365"/>
      <c r="T41" s="365">
        <f t="shared" si="14"/>
        <v>127</v>
      </c>
      <c r="U41" s="365">
        <f t="shared" si="14"/>
        <v>236.99999999999994</v>
      </c>
      <c r="V41" s="365">
        <f t="shared" si="14"/>
        <v>205</v>
      </c>
      <c r="W41" s="365">
        <f t="shared" si="14"/>
        <v>253</v>
      </c>
      <c r="X41" s="365">
        <f t="shared" si="14"/>
        <v>171.00000000000003</v>
      </c>
      <c r="Y41" s="365"/>
      <c r="Z41" s="365">
        <f t="shared" si="15"/>
        <v>269.00000000000006</v>
      </c>
      <c r="AA41" s="365">
        <f t="shared" si="15"/>
        <v>487.00000000000011</v>
      </c>
      <c r="AB41" s="365">
        <f t="shared" si="15"/>
        <v>422.00000000000011</v>
      </c>
      <c r="AC41" s="365">
        <f t="shared" si="15"/>
        <v>378.00000000000011</v>
      </c>
      <c r="AD41" s="365">
        <f t="shared" si="15"/>
        <v>335.00000000000011</v>
      </c>
      <c r="AE41" s="365"/>
      <c r="AF41" s="365">
        <f t="shared" si="16"/>
        <v>141.33333333333337</v>
      </c>
      <c r="AG41" s="365">
        <f t="shared" si="16"/>
        <v>239.99999999999994</v>
      </c>
      <c r="AH41" s="365">
        <f t="shared" si="16"/>
        <v>210.33333333333326</v>
      </c>
      <c r="AI41" s="365">
        <f t="shared" si="16"/>
        <v>201.66666666666674</v>
      </c>
      <c r="AJ41" s="366">
        <f t="shared" si="16"/>
        <v>150.66666666666683</v>
      </c>
    </row>
    <row r="42" spans="2:48" ht="16.5" customHeight="1" x14ac:dyDescent="0.25">
      <c r="L42" s="367"/>
      <c r="M42" s="367"/>
    </row>
    <row r="43" spans="2:48" x14ac:dyDescent="0.25">
      <c r="L43" s="367"/>
      <c r="M43" s="367"/>
    </row>
    <row r="44" spans="2:48" ht="19.5" thickBot="1" x14ac:dyDescent="0.35">
      <c r="B44" s="298" t="s">
        <v>43</v>
      </c>
      <c r="L44" s="298" t="s">
        <v>144</v>
      </c>
      <c r="M44" s="234"/>
      <c r="N44" s="228"/>
      <c r="O44" s="228"/>
      <c r="P44" s="228"/>
      <c r="Q44" s="228"/>
      <c r="R44" s="228"/>
      <c r="S44" s="228"/>
      <c r="T44" s="228"/>
      <c r="U44" s="228"/>
      <c r="V44" s="228"/>
      <c r="W44" s="228"/>
      <c r="X44" s="228"/>
      <c r="Y44" s="228"/>
      <c r="Z44" s="228"/>
      <c r="AA44" s="228"/>
      <c r="AB44" s="228"/>
      <c r="AC44" s="228"/>
      <c r="AD44" s="228"/>
      <c r="AR44" s="368"/>
    </row>
    <row r="45" spans="2:48" ht="15.75" thickBot="1" x14ac:dyDescent="0.3">
      <c r="L45" s="224"/>
      <c r="M45" s="225"/>
      <c r="N45" s="348">
        <v>1975</v>
      </c>
      <c r="O45" s="348"/>
      <c r="P45" s="348"/>
      <c r="Q45" s="348"/>
      <c r="R45" s="348"/>
      <c r="S45" s="222"/>
      <c r="T45" s="348">
        <v>1976</v>
      </c>
      <c r="U45" s="348"/>
      <c r="V45" s="348"/>
      <c r="W45" s="348"/>
      <c r="X45" s="348"/>
      <c r="Y45" s="222"/>
      <c r="Z45" s="348">
        <v>1977</v>
      </c>
      <c r="AA45" s="348"/>
      <c r="AB45" s="348"/>
      <c r="AC45" s="348"/>
      <c r="AD45" s="348"/>
      <c r="AE45" s="222"/>
      <c r="AF45" s="348">
        <v>1978</v>
      </c>
      <c r="AG45" s="348"/>
      <c r="AH45" s="348"/>
      <c r="AI45" s="348"/>
      <c r="AJ45" s="348"/>
      <c r="AK45" s="222"/>
      <c r="AL45" s="348">
        <v>1979</v>
      </c>
      <c r="AM45" s="348"/>
      <c r="AN45" s="348"/>
      <c r="AO45" s="348"/>
      <c r="AP45" s="348"/>
      <c r="AQ45" s="222"/>
      <c r="AR45" s="348" t="s">
        <v>2</v>
      </c>
      <c r="AS45" s="348"/>
      <c r="AT45" s="348"/>
      <c r="AU45" s="348"/>
      <c r="AV45" s="349"/>
    </row>
    <row r="46" spans="2:48" x14ac:dyDescent="0.25">
      <c r="B46" s="337" t="s">
        <v>8</v>
      </c>
      <c r="C46" s="135">
        <v>0</v>
      </c>
      <c r="D46" s="135">
        <v>10</v>
      </c>
      <c r="E46" s="135">
        <v>20</v>
      </c>
      <c r="F46" s="135">
        <v>30</v>
      </c>
      <c r="G46" s="135">
        <v>40</v>
      </c>
      <c r="H46" s="136">
        <v>60</v>
      </c>
      <c r="L46" s="229"/>
      <c r="M46" s="230"/>
      <c r="N46" s="228"/>
      <c r="O46" s="228" t="s">
        <v>3</v>
      </c>
      <c r="P46" s="228"/>
      <c r="Q46" s="228"/>
      <c r="R46" s="228"/>
      <c r="S46" s="228"/>
      <c r="T46" s="228"/>
      <c r="U46" s="228" t="s">
        <v>3</v>
      </c>
      <c r="V46" s="228"/>
      <c r="W46" s="228"/>
      <c r="X46" s="228"/>
      <c r="Y46" s="228"/>
      <c r="Z46" s="228"/>
      <c r="AA46" s="228" t="s">
        <v>3</v>
      </c>
      <c r="AB46" s="228"/>
      <c r="AC46" s="228"/>
      <c r="AD46" s="228"/>
      <c r="AE46" s="228"/>
      <c r="AF46" s="228"/>
      <c r="AG46" s="228" t="s">
        <v>3</v>
      </c>
      <c r="AH46" s="228"/>
      <c r="AI46" s="228"/>
      <c r="AJ46" s="228"/>
      <c r="AK46" s="228"/>
      <c r="AL46" s="228"/>
      <c r="AM46" s="228" t="s">
        <v>3</v>
      </c>
      <c r="AN46" s="228"/>
      <c r="AO46" s="228"/>
      <c r="AP46" s="228"/>
      <c r="AQ46" s="228"/>
      <c r="AR46" s="228"/>
      <c r="AS46" s="228" t="s">
        <v>3</v>
      </c>
      <c r="AT46" s="228"/>
      <c r="AU46" s="228"/>
      <c r="AV46" s="231"/>
    </row>
    <row r="47" spans="2:48" x14ac:dyDescent="0.25">
      <c r="B47" s="196">
        <v>1975</v>
      </c>
      <c r="C47" s="352">
        <v>10.46</v>
      </c>
      <c r="D47" s="173">
        <v>8.61</v>
      </c>
      <c r="E47" s="173">
        <v>9.19</v>
      </c>
      <c r="F47" s="173">
        <v>10</v>
      </c>
      <c r="G47" s="173">
        <v>10.220000000000001</v>
      </c>
      <c r="H47" s="197">
        <v>11.07</v>
      </c>
      <c r="L47" s="229"/>
      <c r="M47" s="230"/>
      <c r="N47" s="1">
        <v>10</v>
      </c>
      <c r="O47" s="1">
        <v>20</v>
      </c>
      <c r="P47" s="1">
        <v>30</v>
      </c>
      <c r="Q47" s="1">
        <v>40</v>
      </c>
      <c r="R47" s="1">
        <v>60</v>
      </c>
      <c r="S47" s="228"/>
      <c r="T47" s="1">
        <v>10</v>
      </c>
      <c r="U47" s="1">
        <v>20</v>
      </c>
      <c r="V47" s="1">
        <v>30</v>
      </c>
      <c r="W47" s="1">
        <v>40</v>
      </c>
      <c r="X47" s="1">
        <v>60</v>
      </c>
      <c r="Y47" s="228"/>
      <c r="Z47" s="1">
        <v>10</v>
      </c>
      <c r="AA47" s="1">
        <v>20</v>
      </c>
      <c r="AB47" s="1">
        <v>30</v>
      </c>
      <c r="AC47" s="1">
        <v>40</v>
      </c>
      <c r="AD47" s="1">
        <v>60</v>
      </c>
      <c r="AE47" s="228"/>
      <c r="AF47" s="1">
        <v>10</v>
      </c>
      <c r="AG47" s="1">
        <v>20</v>
      </c>
      <c r="AH47" s="1">
        <v>30</v>
      </c>
      <c r="AI47" s="1">
        <v>40</v>
      </c>
      <c r="AJ47" s="1">
        <v>60</v>
      </c>
      <c r="AK47" s="228"/>
      <c r="AL47" s="1">
        <v>10</v>
      </c>
      <c r="AM47" s="1">
        <v>20</v>
      </c>
      <c r="AN47" s="1">
        <v>30</v>
      </c>
      <c r="AO47" s="1">
        <v>40</v>
      </c>
      <c r="AP47" s="1">
        <v>60</v>
      </c>
      <c r="AQ47" s="228"/>
      <c r="AR47" s="1">
        <v>10</v>
      </c>
      <c r="AS47" s="1">
        <v>20</v>
      </c>
      <c r="AT47" s="1">
        <v>30</v>
      </c>
      <c r="AU47" s="1">
        <v>40</v>
      </c>
      <c r="AV47" s="18">
        <v>60</v>
      </c>
    </row>
    <row r="48" spans="2:48" x14ac:dyDescent="0.25">
      <c r="B48" s="196">
        <v>1976</v>
      </c>
      <c r="C48" s="352">
        <v>3.25</v>
      </c>
      <c r="D48" s="173">
        <v>3.69</v>
      </c>
      <c r="E48" s="173">
        <v>3.94</v>
      </c>
      <c r="F48" s="173">
        <v>4.84</v>
      </c>
      <c r="G48" s="173">
        <v>6.02</v>
      </c>
      <c r="H48" s="197">
        <v>4.71</v>
      </c>
      <c r="L48" s="196"/>
      <c r="M48" s="173"/>
      <c r="N48" s="228"/>
      <c r="O48" s="228" t="s">
        <v>6</v>
      </c>
      <c r="P48" s="228"/>
      <c r="Q48" s="228"/>
      <c r="R48" s="228"/>
      <c r="S48" s="228"/>
      <c r="T48" s="228"/>
      <c r="U48" s="228" t="s">
        <v>6</v>
      </c>
      <c r="V48" s="228"/>
      <c r="W48" s="228"/>
      <c r="X48" s="228"/>
      <c r="Y48" s="228"/>
      <c r="Z48" s="228"/>
      <c r="AA48" s="228" t="s">
        <v>6</v>
      </c>
      <c r="AB48" s="228"/>
      <c r="AC48" s="228"/>
      <c r="AD48" s="228"/>
      <c r="AE48" s="228"/>
      <c r="AF48" s="228"/>
      <c r="AG48" s="228" t="s">
        <v>6</v>
      </c>
      <c r="AH48" s="228"/>
      <c r="AI48" s="228"/>
      <c r="AJ48" s="228"/>
      <c r="AK48" s="228"/>
      <c r="AL48" s="228"/>
      <c r="AM48" s="228" t="s">
        <v>6</v>
      </c>
      <c r="AN48" s="228"/>
      <c r="AO48" s="228"/>
      <c r="AP48" s="228"/>
      <c r="AQ48" s="228"/>
      <c r="AR48" s="228"/>
      <c r="AS48" s="228" t="s">
        <v>6</v>
      </c>
      <c r="AT48" s="228"/>
      <c r="AU48" s="228"/>
      <c r="AV48" s="231"/>
    </row>
    <row r="49" spans="2:48" x14ac:dyDescent="0.25">
      <c r="B49" s="196">
        <v>1977</v>
      </c>
      <c r="C49" s="352">
        <v>2.74</v>
      </c>
      <c r="D49" s="173">
        <v>2.94</v>
      </c>
      <c r="E49" s="173">
        <v>3.39</v>
      </c>
      <c r="F49" s="173">
        <v>3.55</v>
      </c>
      <c r="G49" s="173">
        <v>4.09</v>
      </c>
      <c r="H49" s="197">
        <v>3.33</v>
      </c>
      <c r="L49" s="229" t="s">
        <v>4</v>
      </c>
      <c r="M49" s="230" t="s">
        <v>5</v>
      </c>
      <c r="N49" s="354">
        <f>(D47-$C47)*1000</f>
        <v>-1850.0000000000014</v>
      </c>
      <c r="O49" s="354">
        <f>(E47-$C47)*1000</f>
        <v>-1270.0000000000014</v>
      </c>
      <c r="P49" s="354">
        <f>(F47-$C47)*1000</f>
        <v>-460.00000000000085</v>
      </c>
      <c r="Q49" s="354">
        <f>(G47-$C47)*1000</f>
        <v>-240.00000000000023</v>
      </c>
      <c r="R49" s="354">
        <f>(H47-$C47)*1000</f>
        <v>609.99999999999943</v>
      </c>
      <c r="S49" s="312"/>
      <c r="T49" s="354">
        <f>(D48-$C48)*1000</f>
        <v>439.99999999999994</v>
      </c>
      <c r="U49" s="354">
        <f>(E48-$C48)*1000</f>
        <v>690</v>
      </c>
      <c r="V49" s="354">
        <f>(F48-$C48)*1000</f>
        <v>1589.9999999999998</v>
      </c>
      <c r="W49" s="354">
        <f>(G48-$C48)*1000</f>
        <v>2769.9999999999995</v>
      </c>
      <c r="X49" s="354">
        <f>(H48-$C48)*1000</f>
        <v>1460</v>
      </c>
      <c r="Y49" s="312"/>
      <c r="Z49" s="354">
        <f>(D49-$C49)*1000</f>
        <v>199.99999999999974</v>
      </c>
      <c r="AA49" s="354">
        <f>(E49-$C49)*1000</f>
        <v>649.99999999999989</v>
      </c>
      <c r="AB49" s="354">
        <f>(F49-$C49)*1000</f>
        <v>809.99999999999966</v>
      </c>
      <c r="AC49" s="354">
        <f>(G49-$C49)*1000</f>
        <v>1349.9999999999995</v>
      </c>
      <c r="AD49" s="354">
        <f>(H49-$C49)*1000</f>
        <v>589.99999999999989</v>
      </c>
      <c r="AE49" s="312"/>
      <c r="AF49" s="354">
        <f>(D50-$C50)*1000</f>
        <v>150.00000000000034</v>
      </c>
      <c r="AG49" s="354">
        <f>(E50-$C50)*1000</f>
        <v>650.00000000000034</v>
      </c>
      <c r="AH49" s="354">
        <f>(F50-$C50)*1000</f>
        <v>500</v>
      </c>
      <c r="AI49" s="354">
        <f>(G50-$C50)*1000</f>
        <v>870.00000000000011</v>
      </c>
      <c r="AJ49" s="354">
        <f>(H50-$C50)*1000</f>
        <v>700.00000000000023</v>
      </c>
      <c r="AK49" s="312"/>
      <c r="AL49" s="354">
        <f>(D51-$C51)*1000</f>
        <v>230.00000000000043</v>
      </c>
      <c r="AM49" s="354">
        <f>(E51-$C51)*1000</f>
        <v>650.00000000000034</v>
      </c>
      <c r="AN49" s="354">
        <f>(F51-$C51)*1000</f>
        <v>760.00000000000068</v>
      </c>
      <c r="AO49" s="354">
        <f>(G51-$C51)*1000</f>
        <v>940.00000000000034</v>
      </c>
      <c r="AP49" s="354">
        <f>(H51-$C51)*1000</f>
        <v>550.00000000000068</v>
      </c>
      <c r="AQ49" s="312"/>
      <c r="AR49" s="354">
        <f>(D52-$C52)*1000</f>
        <v>-166.00000000000125</v>
      </c>
      <c r="AS49" s="354">
        <f>(E52-$C52)*1000</f>
        <v>273.99999999999915</v>
      </c>
      <c r="AT49" s="354">
        <f>(F52-$C52)*1000</f>
        <v>639.99999999999875</v>
      </c>
      <c r="AU49" s="354">
        <f>(G52-$C52)*1000</f>
        <v>1138</v>
      </c>
      <c r="AV49" s="355">
        <f>(H52-$C52)*1000</f>
        <v>781.99999999999909</v>
      </c>
    </row>
    <row r="50" spans="2:48" x14ac:dyDescent="0.25">
      <c r="B50" s="196">
        <v>1978</v>
      </c>
      <c r="C50" s="352">
        <v>6.17</v>
      </c>
      <c r="D50" s="173">
        <v>6.32</v>
      </c>
      <c r="E50" s="173">
        <v>6.82</v>
      </c>
      <c r="F50" s="173">
        <v>6.67</v>
      </c>
      <c r="G50" s="173">
        <v>7.04</v>
      </c>
      <c r="H50" s="197">
        <v>6.87</v>
      </c>
      <c r="L50" s="229" t="s">
        <v>7</v>
      </c>
      <c r="M50" s="235" t="s">
        <v>7</v>
      </c>
      <c r="N50" s="359" t="s">
        <v>66</v>
      </c>
      <c r="O50" s="359"/>
      <c r="P50" s="359"/>
      <c r="Q50" s="359"/>
      <c r="R50" s="359"/>
      <c r="S50" s="173"/>
      <c r="T50" s="359" t="s">
        <v>66</v>
      </c>
      <c r="U50" s="359"/>
      <c r="V50" s="359"/>
      <c r="W50" s="359"/>
      <c r="X50" s="359"/>
      <c r="Y50" s="173"/>
      <c r="Z50" s="359" t="s">
        <v>66</v>
      </c>
      <c r="AA50" s="359"/>
      <c r="AB50" s="359"/>
      <c r="AC50" s="359"/>
      <c r="AD50" s="359"/>
      <c r="AE50" s="173"/>
      <c r="AF50" s="359" t="s">
        <v>66</v>
      </c>
      <c r="AG50" s="359"/>
      <c r="AH50" s="359"/>
      <c r="AI50" s="359"/>
      <c r="AJ50" s="359"/>
      <c r="AK50" s="173"/>
      <c r="AL50" s="359" t="s">
        <v>66</v>
      </c>
      <c r="AM50" s="359"/>
      <c r="AN50" s="359"/>
      <c r="AO50" s="359"/>
      <c r="AP50" s="359"/>
      <c r="AQ50" s="173"/>
      <c r="AR50" s="359" t="s">
        <v>66</v>
      </c>
      <c r="AS50" s="359"/>
      <c r="AT50" s="359"/>
      <c r="AU50" s="359"/>
      <c r="AV50" s="360"/>
    </row>
    <row r="51" spans="2:48" x14ac:dyDescent="0.25">
      <c r="B51" s="196">
        <v>1979</v>
      </c>
      <c r="C51" s="352">
        <v>4.0999999999999996</v>
      </c>
      <c r="D51" s="173">
        <v>4.33</v>
      </c>
      <c r="E51" s="173">
        <v>4.75</v>
      </c>
      <c r="F51" s="173">
        <v>4.8600000000000003</v>
      </c>
      <c r="G51" s="173">
        <v>5.04</v>
      </c>
      <c r="H51" s="197">
        <v>4.6500000000000004</v>
      </c>
      <c r="L51" s="229"/>
      <c r="M51" s="230">
        <f t="shared" ref="M51:M52" si="17">M52-$Q$8</f>
        <v>0.19999999999999984</v>
      </c>
      <c r="N51" s="244">
        <f t="shared" ref="N51:R57" si="18">$L$54*N$49-$M51*N$47-$N$9</f>
        <v>-118.00000000000007</v>
      </c>
      <c r="O51" s="244">
        <f t="shared" si="18"/>
        <v>-85.200000000000074</v>
      </c>
      <c r="P51" s="244">
        <f t="shared" si="18"/>
        <v>-38.600000000000044</v>
      </c>
      <c r="Q51" s="244">
        <f t="shared" si="18"/>
        <v>-27.400000000000006</v>
      </c>
      <c r="R51" s="244">
        <f t="shared" si="18"/>
        <v>19.599999999999973</v>
      </c>
      <c r="S51" s="244"/>
      <c r="T51" s="369">
        <f t="shared" ref="T51:X57" si="19">$L$54*T$49-$M51*T$47-$N$9</f>
        <v>19.399999999999995</v>
      </c>
      <c r="U51" s="369">
        <f t="shared" si="19"/>
        <v>32.4</v>
      </c>
      <c r="V51" s="369">
        <f t="shared" si="19"/>
        <v>84.399999999999977</v>
      </c>
      <c r="W51" s="369">
        <f t="shared" si="19"/>
        <v>153.19999999999996</v>
      </c>
      <c r="X51" s="369">
        <f t="shared" si="19"/>
        <v>70.600000000000009</v>
      </c>
      <c r="Y51" s="244"/>
      <c r="Z51" s="244">
        <f t="shared" ref="Z51:AD57" si="20">$L$54*Z$49-$M51*Z$47-$N$9</f>
        <v>4.9999999999999858</v>
      </c>
      <c r="AA51" s="244">
        <f t="shared" si="20"/>
        <v>29.999999999999993</v>
      </c>
      <c r="AB51" s="244">
        <f t="shared" si="20"/>
        <v>37.599999999999987</v>
      </c>
      <c r="AC51" s="244">
        <f t="shared" si="20"/>
        <v>67.999999999999972</v>
      </c>
      <c r="AD51" s="244">
        <f t="shared" si="20"/>
        <v>18.399999999999999</v>
      </c>
      <c r="AE51" s="370"/>
      <c r="AF51" s="244">
        <f t="shared" ref="AF51:AJ57" si="21">$L$54*AF$49-$M51*AF$47-$N$9</f>
        <v>2.0000000000000213</v>
      </c>
      <c r="AG51" s="244">
        <f t="shared" si="21"/>
        <v>30.000000000000021</v>
      </c>
      <c r="AH51" s="244">
        <f t="shared" si="21"/>
        <v>19.000000000000004</v>
      </c>
      <c r="AI51" s="244">
        <f t="shared" si="21"/>
        <v>39.20000000000001</v>
      </c>
      <c r="AJ51" s="244">
        <f t="shared" si="21"/>
        <v>25.000000000000021</v>
      </c>
      <c r="AK51" s="244"/>
      <c r="AL51" s="244">
        <f t="shared" ref="AL51:AP57" si="22">$L$54*AL$49-$M51*AL$47-$N$9</f>
        <v>6.8000000000000274</v>
      </c>
      <c r="AM51" s="244">
        <f t="shared" si="22"/>
        <v>30.000000000000021</v>
      </c>
      <c r="AN51" s="244">
        <f t="shared" si="22"/>
        <v>34.600000000000044</v>
      </c>
      <c r="AO51" s="244">
        <f t="shared" si="22"/>
        <v>43.400000000000027</v>
      </c>
      <c r="AP51" s="244">
        <f t="shared" si="22"/>
        <v>16.00000000000005</v>
      </c>
      <c r="AQ51" s="361"/>
      <c r="AR51" s="244">
        <f t="shared" ref="AR51:AV57" si="23">$L$54*AR$49-$M51*AR$47-$N$9</f>
        <v>-16.960000000000072</v>
      </c>
      <c r="AS51" s="244">
        <f t="shared" si="23"/>
        <v>7.4399999999999515</v>
      </c>
      <c r="AT51" s="244">
        <f t="shared" si="23"/>
        <v>27.399999999999928</v>
      </c>
      <c r="AU51" s="244">
        <f t="shared" si="23"/>
        <v>55.280000000000008</v>
      </c>
      <c r="AV51" s="310">
        <f t="shared" si="23"/>
        <v>29.919999999999952</v>
      </c>
    </row>
    <row r="52" spans="2:48" ht="15.75" thickBot="1" x14ac:dyDescent="0.3">
      <c r="B52" s="249" t="s">
        <v>1</v>
      </c>
      <c r="C52" s="357">
        <f t="shared" ref="C52:H52" si="24">AVERAGE(C47:C51)</f>
        <v>5.3440000000000012</v>
      </c>
      <c r="D52" s="357">
        <f t="shared" si="24"/>
        <v>5.1779999999999999</v>
      </c>
      <c r="E52" s="357">
        <f t="shared" si="24"/>
        <v>5.6180000000000003</v>
      </c>
      <c r="F52" s="357">
        <f t="shared" si="24"/>
        <v>5.984</v>
      </c>
      <c r="G52" s="357">
        <f t="shared" si="24"/>
        <v>6.4820000000000011</v>
      </c>
      <c r="H52" s="358">
        <f t="shared" si="24"/>
        <v>6.1260000000000003</v>
      </c>
      <c r="L52" s="229"/>
      <c r="M52" s="230">
        <f t="shared" si="17"/>
        <v>0.59999999999999987</v>
      </c>
      <c r="N52" s="244">
        <f t="shared" si="18"/>
        <v>-122.00000000000007</v>
      </c>
      <c r="O52" s="244">
        <f t="shared" si="18"/>
        <v>-93.200000000000074</v>
      </c>
      <c r="P52" s="244">
        <f t="shared" si="18"/>
        <v>-50.600000000000051</v>
      </c>
      <c r="Q52" s="244">
        <f t="shared" si="18"/>
        <v>-43.400000000000006</v>
      </c>
      <c r="R52" s="244">
        <f t="shared" si="18"/>
        <v>-4.400000000000027</v>
      </c>
      <c r="S52" s="244"/>
      <c r="T52" s="244">
        <f t="shared" si="19"/>
        <v>15.399999999999999</v>
      </c>
      <c r="U52" s="244">
        <f t="shared" si="19"/>
        <v>24.400000000000002</v>
      </c>
      <c r="V52" s="244">
        <f t="shared" si="19"/>
        <v>72.399999999999977</v>
      </c>
      <c r="W52" s="244">
        <f t="shared" si="19"/>
        <v>137.19999999999996</v>
      </c>
      <c r="X52" s="244">
        <f t="shared" si="19"/>
        <v>46.6</v>
      </c>
      <c r="Y52" s="244"/>
      <c r="Z52" s="244">
        <f t="shared" si="20"/>
        <v>0.99999999999998579</v>
      </c>
      <c r="AA52" s="244">
        <f t="shared" si="20"/>
        <v>21.999999999999996</v>
      </c>
      <c r="AB52" s="244">
        <f t="shared" si="20"/>
        <v>25.599999999999984</v>
      </c>
      <c r="AC52" s="244">
        <f t="shared" si="20"/>
        <v>51.999999999999979</v>
      </c>
      <c r="AD52" s="244">
        <f t="shared" si="20"/>
        <v>-5.6000000000000014</v>
      </c>
      <c r="AE52" s="370"/>
      <c r="AF52" s="244">
        <f t="shared" si="21"/>
        <v>-1.9999999999999787</v>
      </c>
      <c r="AG52" s="244">
        <f t="shared" si="21"/>
        <v>22.000000000000025</v>
      </c>
      <c r="AH52" s="244">
        <f t="shared" si="21"/>
        <v>7.0000000000000036</v>
      </c>
      <c r="AI52" s="244">
        <f t="shared" si="21"/>
        <v>23.20000000000001</v>
      </c>
      <c r="AJ52" s="244">
        <f t="shared" si="21"/>
        <v>1.0000000000000213</v>
      </c>
      <c r="AK52" s="244"/>
      <c r="AL52" s="244">
        <f t="shared" si="22"/>
        <v>2.8000000000000274</v>
      </c>
      <c r="AM52" s="244">
        <f t="shared" si="22"/>
        <v>22.000000000000025</v>
      </c>
      <c r="AN52" s="244">
        <f t="shared" si="22"/>
        <v>22.600000000000041</v>
      </c>
      <c r="AO52" s="244">
        <f t="shared" si="22"/>
        <v>27.400000000000027</v>
      </c>
      <c r="AP52" s="244">
        <f t="shared" si="22"/>
        <v>-7.9999999999999503</v>
      </c>
      <c r="AQ52" s="361"/>
      <c r="AR52" s="244">
        <f t="shared" si="23"/>
        <v>-20.960000000000072</v>
      </c>
      <c r="AS52" s="244">
        <f t="shared" si="23"/>
        <v>-0.56000000000004846</v>
      </c>
      <c r="AT52" s="244">
        <f t="shared" si="23"/>
        <v>15.399999999999924</v>
      </c>
      <c r="AU52" s="244">
        <f t="shared" si="23"/>
        <v>39.280000000000008</v>
      </c>
      <c r="AV52" s="310">
        <f t="shared" si="23"/>
        <v>5.919999999999952</v>
      </c>
    </row>
    <row r="53" spans="2:48" x14ac:dyDescent="0.25">
      <c r="B53" s="173"/>
      <c r="C53" s="371"/>
      <c r="D53" s="371"/>
      <c r="E53" s="371"/>
      <c r="F53" s="371"/>
      <c r="G53" s="371"/>
      <c r="H53" s="371"/>
      <c r="L53" s="229"/>
      <c r="M53" s="230">
        <f>M54-$Q$8</f>
        <v>0.99999999999999989</v>
      </c>
      <c r="N53" s="244">
        <f t="shared" si="18"/>
        <v>-126.00000000000007</v>
      </c>
      <c r="O53" s="244">
        <f t="shared" si="18"/>
        <v>-101.20000000000007</v>
      </c>
      <c r="P53" s="244">
        <f t="shared" si="18"/>
        <v>-62.600000000000051</v>
      </c>
      <c r="Q53" s="244">
        <f t="shared" si="18"/>
        <v>-59.400000000000006</v>
      </c>
      <c r="R53" s="244">
        <f t="shared" si="18"/>
        <v>-28.400000000000027</v>
      </c>
      <c r="S53" s="244"/>
      <c r="T53" s="244">
        <f t="shared" si="19"/>
        <v>11.399999999999999</v>
      </c>
      <c r="U53" s="244">
        <f t="shared" si="19"/>
        <v>16.400000000000002</v>
      </c>
      <c r="V53" s="244">
        <f t="shared" si="19"/>
        <v>60.399999999999977</v>
      </c>
      <c r="W53" s="244">
        <f t="shared" si="19"/>
        <v>121.19999999999996</v>
      </c>
      <c r="X53" s="244">
        <f t="shared" si="19"/>
        <v>22.6</v>
      </c>
      <c r="Y53" s="244"/>
      <c r="Z53" s="244">
        <f t="shared" si="20"/>
        <v>-3.0000000000000142</v>
      </c>
      <c r="AA53" s="244">
        <f t="shared" si="20"/>
        <v>13.999999999999996</v>
      </c>
      <c r="AB53" s="244">
        <f t="shared" si="20"/>
        <v>13.599999999999984</v>
      </c>
      <c r="AC53" s="244">
        <f t="shared" si="20"/>
        <v>35.999999999999979</v>
      </c>
      <c r="AD53" s="244">
        <f t="shared" si="20"/>
        <v>-29.6</v>
      </c>
      <c r="AE53" s="370"/>
      <c r="AF53" s="244">
        <f t="shared" si="21"/>
        <v>-5.9999999999999787</v>
      </c>
      <c r="AG53" s="244">
        <f t="shared" si="21"/>
        <v>14.000000000000025</v>
      </c>
      <c r="AH53" s="244">
        <f t="shared" si="21"/>
        <v>-4.9999999999999964</v>
      </c>
      <c r="AI53" s="244">
        <f t="shared" si="21"/>
        <v>7.2000000000000099</v>
      </c>
      <c r="AJ53" s="244">
        <f t="shared" si="21"/>
        <v>-22.999999999999979</v>
      </c>
      <c r="AK53" s="244"/>
      <c r="AL53" s="244">
        <f t="shared" si="22"/>
        <v>-1.1999999999999726</v>
      </c>
      <c r="AM53" s="244">
        <f t="shared" si="22"/>
        <v>14.000000000000025</v>
      </c>
      <c r="AN53" s="244">
        <f t="shared" si="22"/>
        <v>10.600000000000041</v>
      </c>
      <c r="AO53" s="244">
        <f t="shared" si="22"/>
        <v>11.400000000000027</v>
      </c>
      <c r="AP53" s="244">
        <f t="shared" si="22"/>
        <v>-31.99999999999995</v>
      </c>
      <c r="AQ53" s="361"/>
      <c r="AR53" s="244">
        <f t="shared" si="23"/>
        <v>-24.960000000000072</v>
      </c>
      <c r="AS53" s="244">
        <f t="shared" si="23"/>
        <v>-8.5600000000000485</v>
      </c>
      <c r="AT53" s="244">
        <f t="shared" si="23"/>
        <v>3.399999999999924</v>
      </c>
      <c r="AU53" s="244">
        <f t="shared" si="23"/>
        <v>23.280000000000008</v>
      </c>
      <c r="AV53" s="310">
        <f t="shared" si="23"/>
        <v>-18.080000000000048</v>
      </c>
    </row>
    <row r="54" spans="2:48" x14ac:dyDescent="0.25">
      <c r="L54" s="229">
        <f>L61-$Q$7</f>
        <v>0.06</v>
      </c>
      <c r="M54" s="230">
        <f>$N$8</f>
        <v>1.4</v>
      </c>
      <c r="N54" s="244">
        <f t="shared" si="18"/>
        <v>-130.00000000000006</v>
      </c>
      <c r="O54" s="244">
        <f t="shared" si="18"/>
        <v>-109.20000000000007</v>
      </c>
      <c r="P54" s="244">
        <f t="shared" si="18"/>
        <v>-74.600000000000051</v>
      </c>
      <c r="Q54" s="244">
        <f t="shared" si="18"/>
        <v>-75.400000000000006</v>
      </c>
      <c r="R54" s="244">
        <f t="shared" si="18"/>
        <v>-52.400000000000034</v>
      </c>
      <c r="S54" s="244"/>
      <c r="T54" s="244">
        <f t="shared" si="19"/>
        <v>7.399999999999995</v>
      </c>
      <c r="U54" s="244">
        <f t="shared" si="19"/>
        <v>8.3999999999999986</v>
      </c>
      <c r="V54" s="244">
        <f t="shared" si="19"/>
        <v>48.399999999999977</v>
      </c>
      <c r="W54" s="244">
        <f t="shared" si="19"/>
        <v>105.19999999999996</v>
      </c>
      <c r="X54" s="244">
        <f t="shared" si="19"/>
        <v>-1.4000000000000057</v>
      </c>
      <c r="Y54" s="244"/>
      <c r="Z54" s="244">
        <f t="shared" si="20"/>
        <v>-7.000000000000016</v>
      </c>
      <c r="AA54" s="244">
        <f t="shared" si="20"/>
        <v>5.9999999999999929</v>
      </c>
      <c r="AB54" s="244">
        <f t="shared" si="20"/>
        <v>1.5999999999999801</v>
      </c>
      <c r="AC54" s="244">
        <f t="shared" si="20"/>
        <v>19.999999999999972</v>
      </c>
      <c r="AD54" s="244">
        <f t="shared" si="20"/>
        <v>-53.600000000000009</v>
      </c>
      <c r="AE54" s="370"/>
      <c r="AF54" s="244">
        <f t="shared" si="21"/>
        <v>-9.9999999999999805</v>
      </c>
      <c r="AG54" s="244">
        <f t="shared" si="21"/>
        <v>6.0000000000000213</v>
      </c>
      <c r="AH54" s="244">
        <f t="shared" si="21"/>
        <v>-17</v>
      </c>
      <c r="AI54" s="244">
        <f t="shared" si="21"/>
        <v>-8.7999999999999972</v>
      </c>
      <c r="AJ54" s="244">
        <f t="shared" si="21"/>
        <v>-46.999999999999986</v>
      </c>
      <c r="AK54" s="244"/>
      <c r="AL54" s="244">
        <f t="shared" si="22"/>
        <v>-5.1999999999999744</v>
      </c>
      <c r="AM54" s="244">
        <f t="shared" si="22"/>
        <v>6.0000000000000213</v>
      </c>
      <c r="AN54" s="244">
        <f t="shared" si="22"/>
        <v>-1.3999999999999631</v>
      </c>
      <c r="AO54" s="244">
        <f t="shared" si="22"/>
        <v>-4.5999999999999801</v>
      </c>
      <c r="AP54" s="244">
        <f t="shared" si="22"/>
        <v>-55.999999999999957</v>
      </c>
      <c r="AQ54" s="361"/>
      <c r="AR54" s="244">
        <f t="shared" si="23"/>
        <v>-28.960000000000075</v>
      </c>
      <c r="AS54" s="244">
        <f t="shared" si="23"/>
        <v>-16.560000000000052</v>
      </c>
      <c r="AT54" s="244">
        <f t="shared" si="23"/>
        <v>-8.6000000000000796</v>
      </c>
      <c r="AU54" s="244">
        <f t="shared" si="23"/>
        <v>7.2800000000000011</v>
      </c>
      <c r="AV54" s="310">
        <f t="shared" si="23"/>
        <v>-42.080000000000055</v>
      </c>
    </row>
    <row r="55" spans="2:48" x14ac:dyDescent="0.25">
      <c r="L55" s="229"/>
      <c r="M55" s="230">
        <f>M54+$Q$8</f>
        <v>1.7999999999999998</v>
      </c>
      <c r="N55" s="244">
        <f t="shared" si="18"/>
        <v>-134.00000000000006</v>
      </c>
      <c r="O55" s="244">
        <f t="shared" si="18"/>
        <v>-117.20000000000007</v>
      </c>
      <c r="P55" s="244">
        <f t="shared" si="18"/>
        <v>-86.600000000000051</v>
      </c>
      <c r="Q55" s="244">
        <f t="shared" si="18"/>
        <v>-91.4</v>
      </c>
      <c r="R55" s="244">
        <f t="shared" si="18"/>
        <v>-76.40000000000002</v>
      </c>
      <c r="S55" s="244"/>
      <c r="T55" s="244">
        <f t="shared" si="19"/>
        <v>3.399999999999995</v>
      </c>
      <c r="U55" s="244">
        <f t="shared" si="19"/>
        <v>0.39999999999999858</v>
      </c>
      <c r="V55" s="244">
        <f t="shared" si="19"/>
        <v>36.399999999999984</v>
      </c>
      <c r="W55" s="244">
        <f t="shared" si="19"/>
        <v>89.19999999999996</v>
      </c>
      <c r="X55" s="244">
        <f t="shared" si="19"/>
        <v>-25.399999999999991</v>
      </c>
      <c r="Y55" s="244"/>
      <c r="Z55" s="244">
        <f t="shared" si="20"/>
        <v>-11.000000000000016</v>
      </c>
      <c r="AA55" s="244">
        <f t="shared" si="20"/>
        <v>-2.0000000000000071</v>
      </c>
      <c r="AB55" s="244">
        <f t="shared" si="20"/>
        <v>-10.400000000000013</v>
      </c>
      <c r="AC55" s="244">
        <f t="shared" si="20"/>
        <v>3.9999999999999716</v>
      </c>
      <c r="AD55" s="244">
        <f t="shared" si="20"/>
        <v>-77.599999999999994</v>
      </c>
      <c r="AE55" s="370"/>
      <c r="AF55" s="244">
        <f t="shared" si="21"/>
        <v>-13.99999999999998</v>
      </c>
      <c r="AG55" s="244">
        <f t="shared" si="21"/>
        <v>-1.9999999999999787</v>
      </c>
      <c r="AH55" s="244">
        <f t="shared" si="21"/>
        <v>-28.999999999999993</v>
      </c>
      <c r="AI55" s="244">
        <f t="shared" si="21"/>
        <v>-24.799999999999997</v>
      </c>
      <c r="AJ55" s="244">
        <f t="shared" si="21"/>
        <v>-70.999999999999972</v>
      </c>
      <c r="AK55" s="244"/>
      <c r="AL55" s="244">
        <f t="shared" si="22"/>
        <v>-9.1999999999999744</v>
      </c>
      <c r="AM55" s="244">
        <f t="shared" si="22"/>
        <v>-1.9999999999999787</v>
      </c>
      <c r="AN55" s="244">
        <f t="shared" si="22"/>
        <v>-13.399999999999956</v>
      </c>
      <c r="AO55" s="244">
        <f t="shared" si="22"/>
        <v>-20.59999999999998</v>
      </c>
      <c r="AP55" s="244">
        <f t="shared" si="22"/>
        <v>-79.999999999999943</v>
      </c>
      <c r="AQ55" s="361"/>
      <c r="AR55" s="244">
        <f t="shared" si="23"/>
        <v>-32.960000000000079</v>
      </c>
      <c r="AS55" s="244">
        <f t="shared" si="23"/>
        <v>-24.560000000000052</v>
      </c>
      <c r="AT55" s="244">
        <f t="shared" si="23"/>
        <v>-20.600000000000072</v>
      </c>
      <c r="AU55" s="244">
        <f t="shared" si="23"/>
        <v>-8.7199999999999989</v>
      </c>
      <c r="AV55" s="310">
        <f t="shared" si="23"/>
        <v>-66.080000000000041</v>
      </c>
    </row>
    <row r="56" spans="2:48" x14ac:dyDescent="0.25">
      <c r="L56" s="229"/>
      <c r="M56" s="230">
        <f>M55+$Q$8</f>
        <v>2.1999999999999997</v>
      </c>
      <c r="N56" s="244">
        <f t="shared" si="18"/>
        <v>-138.00000000000006</v>
      </c>
      <c r="O56" s="244">
        <f t="shared" si="18"/>
        <v>-125.20000000000007</v>
      </c>
      <c r="P56" s="244">
        <f t="shared" si="18"/>
        <v>-98.600000000000037</v>
      </c>
      <c r="Q56" s="244">
        <f t="shared" si="18"/>
        <v>-107.4</v>
      </c>
      <c r="R56" s="244">
        <f t="shared" si="18"/>
        <v>-100.4</v>
      </c>
      <c r="S56" s="244"/>
      <c r="T56" s="244">
        <f t="shared" si="19"/>
        <v>-0.60000000000000142</v>
      </c>
      <c r="U56" s="244">
        <f t="shared" si="19"/>
        <v>-7.5999999999999943</v>
      </c>
      <c r="V56" s="244">
        <f t="shared" si="19"/>
        <v>24.399999999999991</v>
      </c>
      <c r="W56" s="244">
        <f t="shared" si="19"/>
        <v>73.199999999999974</v>
      </c>
      <c r="X56" s="244">
        <f t="shared" si="19"/>
        <v>-49.399999999999977</v>
      </c>
      <c r="Y56" s="244"/>
      <c r="Z56" s="244">
        <f t="shared" si="20"/>
        <v>-15.000000000000012</v>
      </c>
      <c r="AA56" s="244">
        <f t="shared" si="20"/>
        <v>-10</v>
      </c>
      <c r="AB56" s="244">
        <f t="shared" si="20"/>
        <v>-22.400000000000006</v>
      </c>
      <c r="AC56" s="244">
        <f t="shared" si="20"/>
        <v>-12.000000000000014</v>
      </c>
      <c r="AD56" s="244">
        <f t="shared" si="20"/>
        <v>-101.59999999999998</v>
      </c>
      <c r="AE56" s="370"/>
      <c r="AF56" s="244">
        <f t="shared" si="21"/>
        <v>-17.999999999999979</v>
      </c>
      <c r="AG56" s="244">
        <f t="shared" si="21"/>
        <v>-9.9999999999999716</v>
      </c>
      <c r="AH56" s="244">
        <f t="shared" si="21"/>
        <v>-40.999999999999986</v>
      </c>
      <c r="AI56" s="244">
        <f t="shared" si="21"/>
        <v>-40.799999999999983</v>
      </c>
      <c r="AJ56" s="244">
        <f t="shared" si="21"/>
        <v>-94.999999999999957</v>
      </c>
      <c r="AK56" s="244"/>
      <c r="AL56" s="244">
        <f t="shared" si="22"/>
        <v>-13.199999999999971</v>
      </c>
      <c r="AM56" s="244">
        <f t="shared" si="22"/>
        <v>-9.9999999999999716</v>
      </c>
      <c r="AN56" s="244">
        <f t="shared" si="22"/>
        <v>-25.399999999999949</v>
      </c>
      <c r="AO56" s="244">
        <f t="shared" si="22"/>
        <v>-36.599999999999966</v>
      </c>
      <c r="AP56" s="244">
        <f t="shared" si="22"/>
        <v>-103.99999999999993</v>
      </c>
      <c r="AQ56" s="361"/>
      <c r="AR56" s="244">
        <f t="shared" si="23"/>
        <v>-36.960000000000072</v>
      </c>
      <c r="AS56" s="244">
        <f t="shared" si="23"/>
        <v>-32.560000000000045</v>
      </c>
      <c r="AT56" s="244">
        <f t="shared" si="23"/>
        <v>-32.600000000000065</v>
      </c>
      <c r="AU56" s="244">
        <f t="shared" si="23"/>
        <v>-24.719999999999985</v>
      </c>
      <c r="AV56" s="310">
        <f t="shared" si="23"/>
        <v>-90.080000000000027</v>
      </c>
    </row>
    <row r="57" spans="2:48" x14ac:dyDescent="0.25">
      <c r="L57" s="253"/>
      <c r="M57" s="254">
        <f>M56+$Q$8</f>
        <v>2.5999999999999996</v>
      </c>
      <c r="N57" s="256">
        <f t="shared" si="18"/>
        <v>-142.00000000000006</v>
      </c>
      <c r="O57" s="256">
        <f t="shared" si="18"/>
        <v>-133.20000000000007</v>
      </c>
      <c r="P57" s="256">
        <f t="shared" si="18"/>
        <v>-110.60000000000004</v>
      </c>
      <c r="Q57" s="256">
        <f t="shared" si="18"/>
        <v>-123.4</v>
      </c>
      <c r="R57" s="256">
        <f t="shared" si="18"/>
        <v>-124.4</v>
      </c>
      <c r="S57" s="244"/>
      <c r="T57" s="256">
        <f t="shared" si="19"/>
        <v>-4.6000000000000014</v>
      </c>
      <c r="U57" s="256">
        <f t="shared" si="19"/>
        <v>-15.599999999999994</v>
      </c>
      <c r="V57" s="256">
        <f t="shared" si="19"/>
        <v>12.399999999999991</v>
      </c>
      <c r="W57" s="256">
        <f t="shared" si="19"/>
        <v>57.199999999999974</v>
      </c>
      <c r="X57" s="256">
        <f t="shared" si="19"/>
        <v>-73.399999999999977</v>
      </c>
      <c r="Y57" s="244"/>
      <c r="Z57" s="256">
        <f t="shared" si="20"/>
        <v>-19.000000000000014</v>
      </c>
      <c r="AA57" s="256">
        <f t="shared" si="20"/>
        <v>-18</v>
      </c>
      <c r="AB57" s="256">
        <f t="shared" si="20"/>
        <v>-34.400000000000006</v>
      </c>
      <c r="AC57" s="256">
        <f t="shared" si="20"/>
        <v>-28.000000000000014</v>
      </c>
      <c r="AD57" s="256">
        <f t="shared" si="20"/>
        <v>-125.59999999999998</v>
      </c>
      <c r="AE57" s="370"/>
      <c r="AF57" s="256">
        <f t="shared" si="21"/>
        <v>-21.999999999999979</v>
      </c>
      <c r="AG57" s="256">
        <f t="shared" si="21"/>
        <v>-17.999999999999972</v>
      </c>
      <c r="AH57" s="256">
        <f t="shared" si="21"/>
        <v>-52.999999999999986</v>
      </c>
      <c r="AI57" s="256">
        <f t="shared" si="21"/>
        <v>-56.799999999999983</v>
      </c>
      <c r="AJ57" s="256">
        <f t="shared" si="21"/>
        <v>-118.99999999999996</v>
      </c>
      <c r="AK57" s="244"/>
      <c r="AL57" s="256">
        <f t="shared" si="22"/>
        <v>-17.199999999999971</v>
      </c>
      <c r="AM57" s="256">
        <f t="shared" si="22"/>
        <v>-17.999999999999972</v>
      </c>
      <c r="AN57" s="256">
        <f t="shared" si="22"/>
        <v>-37.399999999999949</v>
      </c>
      <c r="AO57" s="256">
        <f t="shared" si="22"/>
        <v>-52.599999999999966</v>
      </c>
      <c r="AP57" s="256">
        <f t="shared" si="22"/>
        <v>-127.99999999999993</v>
      </c>
      <c r="AQ57" s="363"/>
      <c r="AR57" s="256">
        <f t="shared" si="23"/>
        <v>-40.960000000000072</v>
      </c>
      <c r="AS57" s="256">
        <f t="shared" si="23"/>
        <v>-40.560000000000045</v>
      </c>
      <c r="AT57" s="256">
        <f t="shared" si="23"/>
        <v>-44.600000000000065</v>
      </c>
      <c r="AU57" s="256">
        <f t="shared" si="23"/>
        <v>-40.719999999999985</v>
      </c>
      <c r="AV57" s="314">
        <f t="shared" si="23"/>
        <v>-114.08000000000003</v>
      </c>
    </row>
    <row r="58" spans="2:48" x14ac:dyDescent="0.25">
      <c r="L58" s="229"/>
      <c r="M58" s="230">
        <f>M59-$Q$8</f>
        <v>0.19999999999999984</v>
      </c>
      <c r="N58" s="369">
        <f t="shared" ref="N58:R64" si="25">$L$61*N$49-$M58*N$47-$N$9</f>
        <v>-155.00000000000011</v>
      </c>
      <c r="O58" s="369">
        <f t="shared" si="25"/>
        <v>-110.60000000000011</v>
      </c>
      <c r="P58" s="369">
        <f t="shared" si="25"/>
        <v>-47.800000000000061</v>
      </c>
      <c r="Q58" s="369">
        <f t="shared" si="25"/>
        <v>-32.20000000000001</v>
      </c>
      <c r="R58" s="369">
        <f t="shared" si="25"/>
        <v>31.799999999999962</v>
      </c>
      <c r="S58" s="244"/>
      <c r="T58" s="369">
        <f t="shared" ref="T58:X64" si="26">$L$61*T$49-$M58*T$47-$N$9</f>
        <v>28.199999999999996</v>
      </c>
      <c r="U58" s="369">
        <f t="shared" si="26"/>
        <v>46.2</v>
      </c>
      <c r="V58" s="369">
        <f t="shared" si="26"/>
        <v>116.19999999999999</v>
      </c>
      <c r="W58" s="369">
        <f t="shared" si="26"/>
        <v>208.59999999999997</v>
      </c>
      <c r="X58" s="369">
        <f t="shared" si="26"/>
        <v>99.800000000000011</v>
      </c>
      <c r="Y58" s="244"/>
      <c r="Z58" s="369">
        <f t="shared" ref="Z58:AD64" si="27">$L$61*Z$49-$M58*Z$47-$N$9</f>
        <v>8.9999999999999822</v>
      </c>
      <c r="AA58" s="369">
        <f t="shared" si="27"/>
        <v>42.999999999999993</v>
      </c>
      <c r="AB58" s="369">
        <f t="shared" si="27"/>
        <v>53.799999999999976</v>
      </c>
      <c r="AC58" s="369">
        <f t="shared" si="27"/>
        <v>94.999999999999972</v>
      </c>
      <c r="AD58" s="369">
        <f t="shared" si="27"/>
        <v>30.199999999999996</v>
      </c>
      <c r="AE58" s="370"/>
      <c r="AF58" s="369">
        <f t="shared" ref="AF58:AJ64" si="28">$L$61*AF$49-$M58*AF$47-$N$9</f>
        <v>5.0000000000000302</v>
      </c>
      <c r="AG58" s="369">
        <f t="shared" si="28"/>
        <v>43.000000000000028</v>
      </c>
      <c r="AH58" s="369">
        <f t="shared" si="28"/>
        <v>29.000000000000007</v>
      </c>
      <c r="AI58" s="369">
        <f t="shared" si="28"/>
        <v>56.600000000000016</v>
      </c>
      <c r="AJ58" s="369">
        <f t="shared" si="28"/>
        <v>39.000000000000028</v>
      </c>
      <c r="AK58" s="244"/>
      <c r="AL58" s="369">
        <f t="shared" ref="AL58:AP64" si="29">$L$61*AL$49-$M58*AL$47-$N$9</f>
        <v>11.400000000000034</v>
      </c>
      <c r="AM58" s="369">
        <f t="shared" si="29"/>
        <v>43.000000000000028</v>
      </c>
      <c r="AN58" s="369">
        <f t="shared" si="29"/>
        <v>49.800000000000061</v>
      </c>
      <c r="AO58" s="369">
        <f t="shared" si="29"/>
        <v>62.200000000000031</v>
      </c>
      <c r="AP58" s="369">
        <f t="shared" si="29"/>
        <v>27.000000000000064</v>
      </c>
      <c r="AQ58" s="372"/>
      <c r="AR58" s="369">
        <f t="shared" ref="AR58:AV64" si="30">$L$61*AR$49-$M58*AR$47-$N$9</f>
        <v>-20.280000000000101</v>
      </c>
      <c r="AS58" s="369">
        <f t="shared" si="30"/>
        <v>12.919999999999934</v>
      </c>
      <c r="AT58" s="369">
        <f t="shared" si="30"/>
        <v>40.19999999999991</v>
      </c>
      <c r="AU58" s="369">
        <f t="shared" si="30"/>
        <v>78.040000000000006</v>
      </c>
      <c r="AV58" s="373">
        <f t="shared" si="30"/>
        <v>45.559999999999938</v>
      </c>
    </row>
    <row r="59" spans="2:48" x14ac:dyDescent="0.25">
      <c r="L59" s="229"/>
      <c r="M59" s="230">
        <f>M60-$Q$8</f>
        <v>0.59999999999999987</v>
      </c>
      <c r="N59" s="244">
        <f t="shared" si="25"/>
        <v>-159.00000000000011</v>
      </c>
      <c r="O59" s="244">
        <f t="shared" si="25"/>
        <v>-118.60000000000011</v>
      </c>
      <c r="P59" s="244">
        <f t="shared" si="25"/>
        <v>-59.800000000000068</v>
      </c>
      <c r="Q59" s="244">
        <f t="shared" si="25"/>
        <v>-48.20000000000001</v>
      </c>
      <c r="R59" s="244">
        <f t="shared" si="25"/>
        <v>7.7999999999999616</v>
      </c>
      <c r="S59" s="244"/>
      <c r="T59" s="244">
        <f t="shared" si="26"/>
        <v>24.199999999999996</v>
      </c>
      <c r="U59" s="244">
        <f t="shared" si="26"/>
        <v>38.200000000000003</v>
      </c>
      <c r="V59" s="244">
        <f t="shared" si="26"/>
        <v>104.19999999999999</v>
      </c>
      <c r="W59" s="244">
        <f t="shared" si="26"/>
        <v>192.59999999999997</v>
      </c>
      <c r="X59" s="244">
        <f t="shared" si="26"/>
        <v>75.800000000000011</v>
      </c>
      <c r="Y59" s="244"/>
      <c r="Z59" s="244">
        <f t="shared" si="27"/>
        <v>4.9999999999999822</v>
      </c>
      <c r="AA59" s="244">
        <f t="shared" si="27"/>
        <v>35</v>
      </c>
      <c r="AB59" s="244">
        <f t="shared" si="27"/>
        <v>41.799999999999969</v>
      </c>
      <c r="AC59" s="244">
        <f t="shared" si="27"/>
        <v>78.999999999999972</v>
      </c>
      <c r="AD59" s="244">
        <f t="shared" si="27"/>
        <v>6.1999999999999957</v>
      </c>
      <c r="AE59" s="370"/>
      <c r="AF59" s="244">
        <f t="shared" si="28"/>
        <v>1.0000000000000302</v>
      </c>
      <c r="AG59" s="244">
        <f t="shared" si="28"/>
        <v>35.000000000000028</v>
      </c>
      <c r="AH59" s="244">
        <f t="shared" si="28"/>
        <v>17.000000000000004</v>
      </c>
      <c r="AI59" s="244">
        <f t="shared" si="28"/>
        <v>40.600000000000016</v>
      </c>
      <c r="AJ59" s="244">
        <f t="shared" si="28"/>
        <v>15.000000000000028</v>
      </c>
      <c r="AK59" s="244"/>
      <c r="AL59" s="244">
        <f t="shared" si="29"/>
        <v>7.4000000000000359</v>
      </c>
      <c r="AM59" s="244">
        <f t="shared" si="29"/>
        <v>35.000000000000028</v>
      </c>
      <c r="AN59" s="244">
        <f t="shared" si="29"/>
        <v>37.800000000000054</v>
      </c>
      <c r="AO59" s="244">
        <f t="shared" si="29"/>
        <v>46.200000000000038</v>
      </c>
      <c r="AP59" s="244">
        <f t="shared" si="29"/>
        <v>3.0000000000000639</v>
      </c>
      <c r="AQ59" s="361"/>
      <c r="AR59" s="244">
        <f t="shared" si="30"/>
        <v>-24.280000000000101</v>
      </c>
      <c r="AS59" s="244">
        <f t="shared" si="30"/>
        <v>4.9199999999999342</v>
      </c>
      <c r="AT59" s="244">
        <f t="shared" si="30"/>
        <v>28.199999999999903</v>
      </c>
      <c r="AU59" s="244">
        <f t="shared" si="30"/>
        <v>62.04000000000002</v>
      </c>
      <c r="AV59" s="310">
        <f t="shared" si="30"/>
        <v>21.559999999999938</v>
      </c>
    </row>
    <row r="60" spans="2:48" x14ac:dyDescent="0.25">
      <c r="L60" s="229"/>
      <c r="M60" s="230">
        <f>M61-$Q$8</f>
        <v>0.99999999999999989</v>
      </c>
      <c r="N60" s="244">
        <f t="shared" si="25"/>
        <v>-163.00000000000011</v>
      </c>
      <c r="O60" s="244">
        <f t="shared" si="25"/>
        <v>-126.60000000000011</v>
      </c>
      <c r="P60" s="244">
        <f t="shared" si="25"/>
        <v>-71.800000000000068</v>
      </c>
      <c r="Q60" s="244">
        <f t="shared" si="25"/>
        <v>-64.200000000000017</v>
      </c>
      <c r="R60" s="244">
        <f t="shared" si="25"/>
        <v>-16.200000000000038</v>
      </c>
      <c r="S60" s="244"/>
      <c r="T60" s="244">
        <f t="shared" si="26"/>
        <v>20.199999999999996</v>
      </c>
      <c r="U60" s="244">
        <f t="shared" si="26"/>
        <v>30.200000000000003</v>
      </c>
      <c r="V60" s="244">
        <f t="shared" si="26"/>
        <v>92.199999999999989</v>
      </c>
      <c r="W60" s="244">
        <f t="shared" si="26"/>
        <v>176.59999999999997</v>
      </c>
      <c r="X60" s="244">
        <f t="shared" si="26"/>
        <v>51.800000000000004</v>
      </c>
      <c r="Y60" s="244"/>
      <c r="Z60" s="244">
        <f t="shared" si="27"/>
        <v>0.99999999999998224</v>
      </c>
      <c r="AA60" s="244">
        <f t="shared" si="27"/>
        <v>26.999999999999996</v>
      </c>
      <c r="AB60" s="244">
        <f t="shared" si="27"/>
        <v>29.799999999999969</v>
      </c>
      <c r="AC60" s="244">
        <f t="shared" si="27"/>
        <v>62.999999999999972</v>
      </c>
      <c r="AD60" s="244">
        <f t="shared" si="27"/>
        <v>-17.800000000000004</v>
      </c>
      <c r="AE60" s="370"/>
      <c r="AF60" s="244">
        <f t="shared" si="28"/>
        <v>-2.9999999999999698</v>
      </c>
      <c r="AG60" s="244">
        <f t="shared" si="28"/>
        <v>27.000000000000028</v>
      </c>
      <c r="AH60" s="244">
        <f t="shared" si="28"/>
        <v>5.0000000000000036</v>
      </c>
      <c r="AI60" s="244">
        <f t="shared" si="28"/>
        <v>24.600000000000016</v>
      </c>
      <c r="AJ60" s="244">
        <f t="shared" si="28"/>
        <v>-8.9999999999999716</v>
      </c>
      <c r="AK60" s="244"/>
      <c r="AL60" s="244">
        <f t="shared" si="29"/>
        <v>3.4000000000000359</v>
      </c>
      <c r="AM60" s="244">
        <f t="shared" si="29"/>
        <v>27.000000000000028</v>
      </c>
      <c r="AN60" s="244">
        <f t="shared" si="29"/>
        <v>25.800000000000058</v>
      </c>
      <c r="AO60" s="244">
        <f t="shared" si="29"/>
        <v>30.200000000000038</v>
      </c>
      <c r="AP60" s="244">
        <f t="shared" si="29"/>
        <v>-20.999999999999936</v>
      </c>
      <c r="AQ60" s="361"/>
      <c r="AR60" s="244">
        <f t="shared" si="30"/>
        <v>-28.280000000000101</v>
      </c>
      <c r="AS60" s="244">
        <f t="shared" si="30"/>
        <v>-3.0800000000000658</v>
      </c>
      <c r="AT60" s="244">
        <f t="shared" si="30"/>
        <v>16.199999999999907</v>
      </c>
      <c r="AU60" s="244">
        <f t="shared" si="30"/>
        <v>46.040000000000013</v>
      </c>
      <c r="AV60" s="310">
        <f t="shared" si="30"/>
        <v>-2.4400000000000617</v>
      </c>
    </row>
    <row r="61" spans="2:48" x14ac:dyDescent="0.25">
      <c r="L61" s="229">
        <f>$N$7</f>
        <v>0.08</v>
      </c>
      <c r="M61" s="230">
        <f>$N$8</f>
        <v>1.4</v>
      </c>
      <c r="N61" s="244">
        <f t="shared" si="25"/>
        <v>-167.00000000000011</v>
      </c>
      <c r="O61" s="244">
        <f t="shared" si="25"/>
        <v>-134.60000000000011</v>
      </c>
      <c r="P61" s="244">
        <f t="shared" si="25"/>
        <v>-83.800000000000068</v>
      </c>
      <c r="Q61" s="244">
        <f t="shared" si="25"/>
        <v>-80.200000000000017</v>
      </c>
      <c r="R61" s="244">
        <f t="shared" si="25"/>
        <v>-40.200000000000045</v>
      </c>
      <c r="S61" s="244"/>
      <c r="T61" s="244">
        <f t="shared" si="26"/>
        <v>16.199999999999996</v>
      </c>
      <c r="U61" s="244">
        <f t="shared" si="26"/>
        <v>22.200000000000003</v>
      </c>
      <c r="V61" s="244">
        <f t="shared" si="26"/>
        <v>80.199999999999989</v>
      </c>
      <c r="W61" s="244">
        <f t="shared" si="26"/>
        <v>160.59999999999997</v>
      </c>
      <c r="X61" s="244">
        <f t="shared" si="26"/>
        <v>27.799999999999997</v>
      </c>
      <c r="Y61" s="244"/>
      <c r="Z61" s="244">
        <f t="shared" si="27"/>
        <v>-3.0000000000000195</v>
      </c>
      <c r="AA61" s="244">
        <f t="shared" si="27"/>
        <v>18.999999999999993</v>
      </c>
      <c r="AB61" s="244">
        <f t="shared" si="27"/>
        <v>17.799999999999969</v>
      </c>
      <c r="AC61" s="244">
        <f t="shared" si="27"/>
        <v>46.999999999999972</v>
      </c>
      <c r="AD61" s="244">
        <f t="shared" si="27"/>
        <v>-41.800000000000011</v>
      </c>
      <c r="AE61" s="370"/>
      <c r="AF61" s="244">
        <f t="shared" si="28"/>
        <v>-6.9999999999999716</v>
      </c>
      <c r="AG61" s="244">
        <f t="shared" si="28"/>
        <v>19.000000000000028</v>
      </c>
      <c r="AH61" s="244">
        <f t="shared" si="28"/>
        <v>-7</v>
      </c>
      <c r="AI61" s="244">
        <f t="shared" si="28"/>
        <v>8.6000000000000085</v>
      </c>
      <c r="AJ61" s="244">
        <f t="shared" si="28"/>
        <v>-32.999999999999979</v>
      </c>
      <c r="AK61" s="244"/>
      <c r="AL61" s="244">
        <f t="shared" si="29"/>
        <v>-0.59999999999996589</v>
      </c>
      <c r="AM61" s="244">
        <f t="shared" si="29"/>
        <v>19.000000000000028</v>
      </c>
      <c r="AN61" s="244">
        <f t="shared" si="29"/>
        <v>13.800000000000054</v>
      </c>
      <c r="AO61" s="244">
        <f t="shared" si="29"/>
        <v>14.200000000000031</v>
      </c>
      <c r="AP61" s="244">
        <f t="shared" si="29"/>
        <v>-44.999999999999943</v>
      </c>
      <c r="AQ61" s="361"/>
      <c r="AR61" s="244">
        <f t="shared" si="30"/>
        <v>-32.280000000000101</v>
      </c>
      <c r="AS61" s="244">
        <f t="shared" si="30"/>
        <v>-11.080000000000069</v>
      </c>
      <c r="AT61" s="244">
        <f t="shared" si="30"/>
        <v>4.1999999999999034</v>
      </c>
      <c r="AU61" s="244">
        <f t="shared" si="30"/>
        <v>30.040000000000006</v>
      </c>
      <c r="AV61" s="310">
        <f t="shared" si="30"/>
        <v>-26.440000000000069</v>
      </c>
    </row>
    <row r="62" spans="2:48" x14ac:dyDescent="0.25">
      <c r="L62" s="229"/>
      <c r="M62" s="230">
        <f>M61+$Q$8</f>
        <v>1.7999999999999998</v>
      </c>
      <c r="N62" s="244">
        <f t="shared" si="25"/>
        <v>-171.00000000000011</v>
      </c>
      <c r="O62" s="244">
        <f t="shared" si="25"/>
        <v>-142.60000000000011</v>
      </c>
      <c r="P62" s="244">
        <f t="shared" si="25"/>
        <v>-95.800000000000068</v>
      </c>
      <c r="Q62" s="244">
        <f t="shared" si="25"/>
        <v>-96.200000000000017</v>
      </c>
      <c r="R62" s="244">
        <f t="shared" si="25"/>
        <v>-64.200000000000031</v>
      </c>
      <c r="S62" s="244"/>
      <c r="T62" s="244">
        <f t="shared" si="26"/>
        <v>12.199999999999996</v>
      </c>
      <c r="U62" s="244">
        <f t="shared" si="26"/>
        <v>14.200000000000003</v>
      </c>
      <c r="V62" s="244">
        <f t="shared" si="26"/>
        <v>68.199999999999989</v>
      </c>
      <c r="W62" s="244">
        <f t="shared" si="26"/>
        <v>144.59999999999997</v>
      </c>
      <c r="X62" s="244">
        <f t="shared" si="26"/>
        <v>3.8000000000000114</v>
      </c>
      <c r="Y62" s="244"/>
      <c r="Z62" s="244">
        <f t="shared" si="27"/>
        <v>-7.0000000000000195</v>
      </c>
      <c r="AA62" s="244">
        <f t="shared" si="27"/>
        <v>10.999999999999993</v>
      </c>
      <c r="AB62" s="244">
        <f t="shared" si="27"/>
        <v>5.7999999999999758</v>
      </c>
      <c r="AC62" s="244">
        <f t="shared" si="27"/>
        <v>30.999999999999972</v>
      </c>
      <c r="AD62" s="244">
        <f t="shared" si="27"/>
        <v>-65.8</v>
      </c>
      <c r="AE62" s="370"/>
      <c r="AF62" s="244">
        <f t="shared" si="28"/>
        <v>-10.999999999999972</v>
      </c>
      <c r="AG62" s="244">
        <f t="shared" si="28"/>
        <v>11.000000000000028</v>
      </c>
      <c r="AH62" s="244">
        <f t="shared" si="28"/>
        <v>-18.999999999999993</v>
      </c>
      <c r="AI62" s="244">
        <f t="shared" si="28"/>
        <v>-7.3999999999999915</v>
      </c>
      <c r="AJ62" s="244">
        <f t="shared" si="28"/>
        <v>-56.999999999999964</v>
      </c>
      <c r="AK62" s="244"/>
      <c r="AL62" s="244">
        <f t="shared" si="29"/>
        <v>-4.5999999999999659</v>
      </c>
      <c r="AM62" s="244">
        <f t="shared" si="29"/>
        <v>11.000000000000028</v>
      </c>
      <c r="AN62" s="244">
        <f t="shared" si="29"/>
        <v>1.8000000000000611</v>
      </c>
      <c r="AO62" s="244">
        <f t="shared" si="29"/>
        <v>-1.7999999999999687</v>
      </c>
      <c r="AP62" s="244">
        <f t="shared" si="29"/>
        <v>-68.999999999999929</v>
      </c>
      <c r="AQ62" s="361"/>
      <c r="AR62" s="244">
        <f t="shared" si="30"/>
        <v>-36.280000000000101</v>
      </c>
      <c r="AS62" s="244">
        <f t="shared" si="30"/>
        <v>-19.080000000000069</v>
      </c>
      <c r="AT62" s="244">
        <f t="shared" si="30"/>
        <v>-7.8000000000000895</v>
      </c>
      <c r="AU62" s="244">
        <f t="shared" si="30"/>
        <v>14.040000000000006</v>
      </c>
      <c r="AV62" s="310">
        <f t="shared" si="30"/>
        <v>-50.440000000000055</v>
      </c>
    </row>
    <row r="63" spans="2:48" x14ac:dyDescent="0.25">
      <c r="L63" s="229"/>
      <c r="M63" s="230">
        <f>M62+$Q$8</f>
        <v>2.1999999999999997</v>
      </c>
      <c r="N63" s="244">
        <f t="shared" si="25"/>
        <v>-175.00000000000011</v>
      </c>
      <c r="O63" s="244">
        <f t="shared" si="25"/>
        <v>-150.60000000000011</v>
      </c>
      <c r="P63" s="244">
        <f t="shared" si="25"/>
        <v>-107.80000000000005</v>
      </c>
      <c r="Q63" s="244">
        <f t="shared" si="25"/>
        <v>-112.2</v>
      </c>
      <c r="R63" s="244">
        <f t="shared" si="25"/>
        <v>-88.200000000000017</v>
      </c>
      <c r="S63" s="244"/>
      <c r="T63" s="244">
        <f t="shared" si="26"/>
        <v>8.1999999999999993</v>
      </c>
      <c r="U63" s="244">
        <f t="shared" si="26"/>
        <v>6.2000000000000099</v>
      </c>
      <c r="V63" s="244">
        <f t="shared" si="26"/>
        <v>56.2</v>
      </c>
      <c r="W63" s="244">
        <f t="shared" si="26"/>
        <v>128.59999999999997</v>
      </c>
      <c r="X63" s="244">
        <f t="shared" si="26"/>
        <v>-20.199999999999974</v>
      </c>
      <c r="Y63" s="244"/>
      <c r="Z63" s="244">
        <f t="shared" si="27"/>
        <v>-11.000000000000016</v>
      </c>
      <c r="AA63" s="244">
        <f t="shared" si="27"/>
        <v>3</v>
      </c>
      <c r="AB63" s="244">
        <f t="shared" si="27"/>
        <v>-6.2000000000000171</v>
      </c>
      <c r="AC63" s="244">
        <f t="shared" si="27"/>
        <v>14.999999999999986</v>
      </c>
      <c r="AD63" s="244">
        <f t="shared" si="27"/>
        <v>-89.799999999999983</v>
      </c>
      <c r="AE63" s="370"/>
      <c r="AF63" s="244">
        <f t="shared" si="28"/>
        <v>-14.999999999999968</v>
      </c>
      <c r="AG63" s="244">
        <f t="shared" si="28"/>
        <v>3.0000000000000355</v>
      </c>
      <c r="AH63" s="244">
        <f t="shared" si="28"/>
        <v>-30.999999999999986</v>
      </c>
      <c r="AI63" s="244">
        <f t="shared" si="28"/>
        <v>-23.399999999999977</v>
      </c>
      <c r="AJ63" s="244">
        <f t="shared" si="28"/>
        <v>-80.999999999999943</v>
      </c>
      <c r="AK63" s="244"/>
      <c r="AL63" s="244">
        <f t="shared" si="29"/>
        <v>-8.5999999999999623</v>
      </c>
      <c r="AM63" s="244">
        <f t="shared" si="29"/>
        <v>3.0000000000000355</v>
      </c>
      <c r="AN63" s="244">
        <f t="shared" si="29"/>
        <v>-10.199999999999932</v>
      </c>
      <c r="AO63" s="244">
        <f t="shared" si="29"/>
        <v>-17.799999999999955</v>
      </c>
      <c r="AP63" s="244">
        <f t="shared" si="29"/>
        <v>-92.999999999999915</v>
      </c>
      <c r="AQ63" s="361"/>
      <c r="AR63" s="244">
        <f t="shared" si="30"/>
        <v>-40.280000000000101</v>
      </c>
      <c r="AS63" s="244">
        <f t="shared" si="30"/>
        <v>-27.080000000000062</v>
      </c>
      <c r="AT63" s="244">
        <f t="shared" si="30"/>
        <v>-19.800000000000082</v>
      </c>
      <c r="AU63" s="244">
        <f t="shared" si="30"/>
        <v>-1.9599999999999795</v>
      </c>
      <c r="AV63" s="310">
        <f t="shared" si="30"/>
        <v>-74.44000000000004</v>
      </c>
    </row>
    <row r="64" spans="2:48" x14ac:dyDescent="0.25">
      <c r="L64" s="253"/>
      <c r="M64" s="254">
        <f>M63+$Q$8</f>
        <v>2.5999999999999996</v>
      </c>
      <c r="N64" s="256">
        <f t="shared" si="25"/>
        <v>-179.00000000000011</v>
      </c>
      <c r="O64" s="256">
        <f t="shared" si="25"/>
        <v>-158.60000000000011</v>
      </c>
      <c r="P64" s="256">
        <f t="shared" si="25"/>
        <v>-119.80000000000005</v>
      </c>
      <c r="Q64" s="256">
        <f t="shared" si="25"/>
        <v>-128.19999999999999</v>
      </c>
      <c r="R64" s="256">
        <f t="shared" si="25"/>
        <v>-112.20000000000002</v>
      </c>
      <c r="S64" s="244"/>
      <c r="T64" s="256">
        <f t="shared" si="26"/>
        <v>4.1999999999999993</v>
      </c>
      <c r="U64" s="256">
        <f t="shared" si="26"/>
        <v>-1.7999999999999901</v>
      </c>
      <c r="V64" s="256">
        <f t="shared" si="26"/>
        <v>44.2</v>
      </c>
      <c r="W64" s="256">
        <f t="shared" si="26"/>
        <v>112.59999999999998</v>
      </c>
      <c r="X64" s="256">
        <f t="shared" si="26"/>
        <v>-44.199999999999974</v>
      </c>
      <c r="Y64" s="244"/>
      <c r="Z64" s="256">
        <f t="shared" si="27"/>
        <v>-15.000000000000016</v>
      </c>
      <c r="AA64" s="256">
        <f t="shared" si="27"/>
        <v>-5</v>
      </c>
      <c r="AB64" s="256">
        <f t="shared" si="27"/>
        <v>-18.200000000000017</v>
      </c>
      <c r="AC64" s="256">
        <f t="shared" si="27"/>
        <v>-1.0000000000000142</v>
      </c>
      <c r="AD64" s="256">
        <f t="shared" si="27"/>
        <v>-113.79999999999998</v>
      </c>
      <c r="AE64" s="370"/>
      <c r="AF64" s="256">
        <f t="shared" si="28"/>
        <v>-18.999999999999968</v>
      </c>
      <c r="AG64" s="256">
        <f t="shared" si="28"/>
        <v>-4.9999999999999645</v>
      </c>
      <c r="AH64" s="256">
        <f t="shared" si="28"/>
        <v>-42.999999999999986</v>
      </c>
      <c r="AI64" s="256">
        <f t="shared" si="28"/>
        <v>-39.399999999999977</v>
      </c>
      <c r="AJ64" s="256">
        <f t="shared" si="28"/>
        <v>-104.99999999999994</v>
      </c>
      <c r="AK64" s="244"/>
      <c r="AL64" s="256">
        <f t="shared" si="29"/>
        <v>-12.599999999999962</v>
      </c>
      <c r="AM64" s="256">
        <f t="shared" si="29"/>
        <v>-4.9999999999999645</v>
      </c>
      <c r="AN64" s="256">
        <f t="shared" si="29"/>
        <v>-22.199999999999932</v>
      </c>
      <c r="AO64" s="256">
        <f t="shared" si="29"/>
        <v>-33.799999999999955</v>
      </c>
      <c r="AP64" s="256">
        <f t="shared" si="29"/>
        <v>-116.99999999999991</v>
      </c>
      <c r="AQ64" s="363"/>
      <c r="AR64" s="256">
        <f t="shared" si="30"/>
        <v>-44.280000000000101</v>
      </c>
      <c r="AS64" s="256">
        <f t="shared" si="30"/>
        <v>-35.080000000000062</v>
      </c>
      <c r="AT64" s="256">
        <f t="shared" si="30"/>
        <v>-31.800000000000082</v>
      </c>
      <c r="AU64" s="256">
        <f t="shared" si="30"/>
        <v>-17.95999999999998</v>
      </c>
      <c r="AV64" s="314">
        <f t="shared" si="30"/>
        <v>-98.44000000000004</v>
      </c>
    </row>
    <row r="65" spans="12:48" x14ac:dyDescent="0.25">
      <c r="L65" s="229"/>
      <c r="M65" s="230">
        <f t="shared" ref="M65:M66" si="31">M66-$Q$8</f>
        <v>0.19999999999999984</v>
      </c>
      <c r="N65" s="244">
        <f t="shared" ref="N65:R71" si="32">$L$68*N$49-$M65*N$47-$N$9</f>
        <v>-192.00000000000014</v>
      </c>
      <c r="O65" s="244">
        <f t="shared" si="32"/>
        <v>-136.00000000000014</v>
      </c>
      <c r="P65" s="244">
        <f t="shared" si="32"/>
        <v>-57.000000000000078</v>
      </c>
      <c r="Q65" s="244">
        <f t="shared" si="32"/>
        <v>-37.000000000000021</v>
      </c>
      <c r="R65" s="244">
        <f t="shared" si="32"/>
        <v>43.99999999999995</v>
      </c>
      <c r="S65" s="244"/>
      <c r="T65" s="244">
        <f t="shared" ref="T65:X71" si="33">$L$68*T$49-$M65*T$47-$N$9</f>
        <v>37</v>
      </c>
      <c r="U65" s="244">
        <f t="shared" si="33"/>
        <v>60</v>
      </c>
      <c r="V65" s="244">
        <f t="shared" si="33"/>
        <v>148</v>
      </c>
      <c r="W65" s="244">
        <f t="shared" si="33"/>
        <v>263.99999999999994</v>
      </c>
      <c r="X65" s="244">
        <f t="shared" si="33"/>
        <v>129</v>
      </c>
      <c r="Y65" s="244"/>
      <c r="Z65" s="244">
        <f t="shared" ref="Z65:AD71" si="34">$L$68*Z$49-$M65*Z$47-$N$9</f>
        <v>12.999999999999975</v>
      </c>
      <c r="AA65" s="244">
        <f t="shared" si="34"/>
        <v>55.999999999999986</v>
      </c>
      <c r="AB65" s="244">
        <f t="shared" si="34"/>
        <v>69.999999999999972</v>
      </c>
      <c r="AC65" s="244">
        <f t="shared" si="34"/>
        <v>121.99999999999997</v>
      </c>
      <c r="AD65" s="244">
        <f t="shared" si="34"/>
        <v>42</v>
      </c>
      <c r="AE65" s="370"/>
      <c r="AF65" s="369">
        <f t="shared" ref="AF65:AJ71" si="35">$L$68*AF$49-$M65*AF$47-$N$9</f>
        <v>8.0000000000000373</v>
      </c>
      <c r="AG65" s="369">
        <f t="shared" si="35"/>
        <v>56.000000000000043</v>
      </c>
      <c r="AH65" s="369">
        <f t="shared" si="35"/>
        <v>39.000000000000007</v>
      </c>
      <c r="AI65" s="369">
        <f t="shared" si="35"/>
        <v>74.000000000000014</v>
      </c>
      <c r="AJ65" s="369">
        <f t="shared" si="35"/>
        <v>53.000000000000036</v>
      </c>
      <c r="AK65" s="244"/>
      <c r="AL65" s="244">
        <f t="shared" ref="AL65:AP71" si="36">$L$68*AL$49-$M65*AL$47-$N$9</f>
        <v>16.000000000000043</v>
      </c>
      <c r="AM65" s="244">
        <f t="shared" si="36"/>
        <v>56.000000000000043</v>
      </c>
      <c r="AN65" s="244">
        <f t="shared" si="36"/>
        <v>65.000000000000071</v>
      </c>
      <c r="AO65" s="244">
        <f t="shared" si="36"/>
        <v>81.000000000000043</v>
      </c>
      <c r="AP65" s="244">
        <f t="shared" si="36"/>
        <v>38.000000000000078</v>
      </c>
      <c r="AQ65" s="361"/>
      <c r="AR65" s="244">
        <f t="shared" ref="AR65:AV71" si="37">$L$68*AR$49-$M65*AR$47-$N$9</f>
        <v>-23.600000000000126</v>
      </c>
      <c r="AS65" s="244">
        <f t="shared" si="37"/>
        <v>18.39999999999992</v>
      </c>
      <c r="AT65" s="244">
        <f t="shared" si="37"/>
        <v>52.999999999999886</v>
      </c>
      <c r="AU65" s="244">
        <f t="shared" si="37"/>
        <v>100.80000000000001</v>
      </c>
      <c r="AV65" s="373">
        <f t="shared" si="37"/>
        <v>61.199999999999932</v>
      </c>
    </row>
    <row r="66" spans="12:48" x14ac:dyDescent="0.25">
      <c r="L66" s="229"/>
      <c r="M66" s="230">
        <f t="shared" si="31"/>
        <v>0.59999999999999987</v>
      </c>
      <c r="N66" s="244">
        <f t="shared" si="32"/>
        <v>-196.00000000000014</v>
      </c>
      <c r="O66" s="244">
        <f t="shared" si="32"/>
        <v>-144.00000000000014</v>
      </c>
      <c r="P66" s="244">
        <f t="shared" si="32"/>
        <v>-69.000000000000085</v>
      </c>
      <c r="Q66" s="244">
        <f t="shared" si="32"/>
        <v>-53.000000000000014</v>
      </c>
      <c r="R66" s="244">
        <f t="shared" si="32"/>
        <v>19.99999999999995</v>
      </c>
      <c r="S66" s="244"/>
      <c r="T66" s="244">
        <f t="shared" si="33"/>
        <v>33</v>
      </c>
      <c r="U66" s="244">
        <f t="shared" si="33"/>
        <v>52</v>
      </c>
      <c r="V66" s="244">
        <f t="shared" si="33"/>
        <v>136</v>
      </c>
      <c r="W66" s="244">
        <f t="shared" si="33"/>
        <v>247.99999999999994</v>
      </c>
      <c r="X66" s="244">
        <f t="shared" si="33"/>
        <v>105</v>
      </c>
      <c r="Y66" s="244"/>
      <c r="Z66" s="244">
        <f t="shared" si="34"/>
        <v>8.9999999999999769</v>
      </c>
      <c r="AA66" s="244">
        <f t="shared" si="34"/>
        <v>47.999999999999986</v>
      </c>
      <c r="AB66" s="244">
        <f t="shared" si="34"/>
        <v>57.999999999999972</v>
      </c>
      <c r="AC66" s="244">
        <f t="shared" si="34"/>
        <v>105.99999999999997</v>
      </c>
      <c r="AD66" s="244">
        <f t="shared" si="34"/>
        <v>18</v>
      </c>
      <c r="AE66" s="370"/>
      <c r="AF66" s="244">
        <f t="shared" si="35"/>
        <v>4.0000000000000373</v>
      </c>
      <c r="AG66" s="244">
        <f t="shared" si="35"/>
        <v>48.000000000000043</v>
      </c>
      <c r="AH66" s="244">
        <f t="shared" si="35"/>
        <v>27</v>
      </c>
      <c r="AI66" s="244">
        <f t="shared" si="35"/>
        <v>58.000000000000021</v>
      </c>
      <c r="AJ66" s="244">
        <f t="shared" si="35"/>
        <v>29.000000000000036</v>
      </c>
      <c r="AK66" s="244"/>
      <c r="AL66" s="244">
        <f t="shared" si="36"/>
        <v>12.000000000000043</v>
      </c>
      <c r="AM66" s="244">
        <f t="shared" si="36"/>
        <v>48.000000000000043</v>
      </c>
      <c r="AN66" s="244">
        <f t="shared" si="36"/>
        <v>53.000000000000071</v>
      </c>
      <c r="AO66" s="244">
        <f t="shared" si="36"/>
        <v>65.000000000000057</v>
      </c>
      <c r="AP66" s="244">
        <f t="shared" si="36"/>
        <v>14.000000000000078</v>
      </c>
      <c r="AQ66" s="361"/>
      <c r="AR66" s="244">
        <f t="shared" si="37"/>
        <v>-27.600000000000122</v>
      </c>
      <c r="AS66" s="244">
        <f t="shared" si="37"/>
        <v>10.39999999999992</v>
      </c>
      <c r="AT66" s="244">
        <f t="shared" si="37"/>
        <v>40.999999999999886</v>
      </c>
      <c r="AU66" s="244">
        <f t="shared" si="37"/>
        <v>84.800000000000011</v>
      </c>
      <c r="AV66" s="310">
        <f t="shared" si="37"/>
        <v>37.199999999999925</v>
      </c>
    </row>
    <row r="67" spans="12:48" x14ac:dyDescent="0.25">
      <c r="L67" s="229"/>
      <c r="M67" s="230">
        <f>M68-$Q$8</f>
        <v>0.99999999999999989</v>
      </c>
      <c r="N67" s="244">
        <f t="shared" si="32"/>
        <v>-200.00000000000014</v>
      </c>
      <c r="O67" s="244">
        <f t="shared" si="32"/>
        <v>-152.00000000000014</v>
      </c>
      <c r="P67" s="244">
        <f t="shared" si="32"/>
        <v>-81.000000000000085</v>
      </c>
      <c r="Q67" s="244">
        <f t="shared" si="32"/>
        <v>-69.000000000000014</v>
      </c>
      <c r="R67" s="244">
        <f t="shared" si="32"/>
        <v>-4.0000000000000497</v>
      </c>
      <c r="S67" s="244"/>
      <c r="T67" s="244">
        <f t="shared" si="33"/>
        <v>29</v>
      </c>
      <c r="U67" s="244">
        <f t="shared" si="33"/>
        <v>44</v>
      </c>
      <c r="V67" s="244">
        <f t="shared" si="33"/>
        <v>124</v>
      </c>
      <c r="W67" s="244">
        <f t="shared" si="33"/>
        <v>231.99999999999994</v>
      </c>
      <c r="X67" s="244">
        <f t="shared" si="33"/>
        <v>81</v>
      </c>
      <c r="Y67" s="244"/>
      <c r="Z67" s="244">
        <f t="shared" si="34"/>
        <v>4.9999999999999769</v>
      </c>
      <c r="AA67" s="244">
        <f t="shared" si="34"/>
        <v>39.999999999999986</v>
      </c>
      <c r="AB67" s="244">
        <f t="shared" si="34"/>
        <v>45.999999999999972</v>
      </c>
      <c r="AC67" s="244">
        <f t="shared" si="34"/>
        <v>89.999999999999972</v>
      </c>
      <c r="AD67" s="244">
        <f t="shared" si="34"/>
        <v>-6</v>
      </c>
      <c r="AE67" s="370"/>
      <c r="AF67" s="244">
        <f t="shared" si="35"/>
        <v>3.730349362740526E-14</v>
      </c>
      <c r="AG67" s="244">
        <f t="shared" si="35"/>
        <v>40.000000000000043</v>
      </c>
      <c r="AH67" s="244">
        <f t="shared" si="35"/>
        <v>15.000000000000004</v>
      </c>
      <c r="AI67" s="244">
        <f t="shared" si="35"/>
        <v>42.000000000000021</v>
      </c>
      <c r="AJ67" s="244">
        <f t="shared" si="35"/>
        <v>5.0000000000000355</v>
      </c>
      <c r="AK67" s="244"/>
      <c r="AL67" s="244">
        <f t="shared" si="36"/>
        <v>8.0000000000000444</v>
      </c>
      <c r="AM67" s="244">
        <f t="shared" si="36"/>
        <v>40.000000000000043</v>
      </c>
      <c r="AN67" s="244">
        <f t="shared" si="36"/>
        <v>41.000000000000071</v>
      </c>
      <c r="AO67" s="244">
        <f t="shared" si="36"/>
        <v>49.00000000000005</v>
      </c>
      <c r="AP67" s="244">
        <f t="shared" si="36"/>
        <v>-9.9999999999999218</v>
      </c>
      <c r="AQ67" s="361"/>
      <c r="AR67" s="244">
        <f t="shared" si="37"/>
        <v>-31.600000000000122</v>
      </c>
      <c r="AS67" s="244">
        <f t="shared" si="37"/>
        <v>2.3999999999999204</v>
      </c>
      <c r="AT67" s="244">
        <f t="shared" si="37"/>
        <v>28.999999999999886</v>
      </c>
      <c r="AU67" s="244">
        <f t="shared" si="37"/>
        <v>68.800000000000011</v>
      </c>
      <c r="AV67" s="310">
        <f t="shared" si="37"/>
        <v>13.199999999999925</v>
      </c>
    </row>
    <row r="68" spans="12:48" x14ac:dyDescent="0.25">
      <c r="L68" s="285">
        <f>L61+$Q$7</f>
        <v>0.1</v>
      </c>
      <c r="M68" s="230">
        <f>$N$8</f>
        <v>1.4</v>
      </c>
      <c r="N68" s="244">
        <f t="shared" si="32"/>
        <v>-204.00000000000014</v>
      </c>
      <c r="O68" s="244">
        <f t="shared" si="32"/>
        <v>-160.00000000000014</v>
      </c>
      <c r="P68" s="244">
        <f t="shared" si="32"/>
        <v>-93.000000000000085</v>
      </c>
      <c r="Q68" s="244">
        <f t="shared" si="32"/>
        <v>-85.000000000000028</v>
      </c>
      <c r="R68" s="244">
        <f t="shared" si="32"/>
        <v>-28.000000000000057</v>
      </c>
      <c r="S68" s="244"/>
      <c r="T68" s="244">
        <f t="shared" si="33"/>
        <v>25</v>
      </c>
      <c r="U68" s="244">
        <f t="shared" si="33"/>
        <v>36</v>
      </c>
      <c r="V68" s="244">
        <f t="shared" si="33"/>
        <v>112</v>
      </c>
      <c r="W68" s="244">
        <f t="shared" si="33"/>
        <v>215.99999999999994</v>
      </c>
      <c r="X68" s="244">
        <f t="shared" si="33"/>
        <v>57</v>
      </c>
      <c r="Y68" s="244"/>
      <c r="Z68" s="244">
        <f t="shared" si="34"/>
        <v>0.99999999999997513</v>
      </c>
      <c r="AA68" s="244">
        <f t="shared" si="34"/>
        <v>31.999999999999986</v>
      </c>
      <c r="AB68" s="244">
        <f t="shared" si="34"/>
        <v>33.999999999999972</v>
      </c>
      <c r="AC68" s="244">
        <f t="shared" si="34"/>
        <v>73.999999999999972</v>
      </c>
      <c r="AD68" s="244">
        <f t="shared" si="34"/>
        <v>-30.000000000000007</v>
      </c>
      <c r="AE68" s="370"/>
      <c r="AF68" s="244">
        <f t="shared" si="35"/>
        <v>-3.9999999999999645</v>
      </c>
      <c r="AG68" s="244">
        <f t="shared" si="35"/>
        <v>32.000000000000043</v>
      </c>
      <c r="AH68" s="244">
        <f t="shared" si="35"/>
        <v>3</v>
      </c>
      <c r="AI68" s="244">
        <f t="shared" si="35"/>
        <v>26.000000000000014</v>
      </c>
      <c r="AJ68" s="244">
        <f t="shared" si="35"/>
        <v>-18.999999999999972</v>
      </c>
      <c r="AK68" s="244"/>
      <c r="AL68" s="244">
        <f t="shared" si="36"/>
        <v>4.0000000000000426</v>
      </c>
      <c r="AM68" s="244">
        <f t="shared" si="36"/>
        <v>32.000000000000043</v>
      </c>
      <c r="AN68" s="244">
        <f t="shared" si="36"/>
        <v>29.000000000000071</v>
      </c>
      <c r="AO68" s="244">
        <f t="shared" si="36"/>
        <v>33.000000000000043</v>
      </c>
      <c r="AP68" s="244">
        <f t="shared" si="36"/>
        <v>-33.999999999999929</v>
      </c>
      <c r="AQ68" s="361"/>
      <c r="AR68" s="244">
        <f t="shared" si="37"/>
        <v>-35.600000000000122</v>
      </c>
      <c r="AS68" s="244">
        <f t="shared" si="37"/>
        <v>-5.6000000000000831</v>
      </c>
      <c r="AT68" s="244">
        <f t="shared" si="37"/>
        <v>16.999999999999879</v>
      </c>
      <c r="AU68" s="244">
        <f t="shared" si="37"/>
        <v>52.800000000000011</v>
      </c>
      <c r="AV68" s="310">
        <f t="shared" si="37"/>
        <v>-10.800000000000082</v>
      </c>
    </row>
    <row r="69" spans="12:48" x14ac:dyDescent="0.25">
      <c r="L69" s="285"/>
      <c r="M69" s="230">
        <f>M68+$Q$8</f>
        <v>1.7999999999999998</v>
      </c>
      <c r="N69" s="244">
        <f t="shared" si="32"/>
        <v>-208.00000000000014</v>
      </c>
      <c r="O69" s="244">
        <f t="shared" si="32"/>
        <v>-168.00000000000014</v>
      </c>
      <c r="P69" s="244">
        <f t="shared" si="32"/>
        <v>-105.00000000000009</v>
      </c>
      <c r="Q69" s="244">
        <f t="shared" si="32"/>
        <v>-101.00000000000003</v>
      </c>
      <c r="R69" s="244">
        <f t="shared" si="32"/>
        <v>-52.000000000000043</v>
      </c>
      <c r="S69" s="244"/>
      <c r="T69" s="244">
        <f t="shared" si="33"/>
        <v>21</v>
      </c>
      <c r="U69" s="244">
        <f t="shared" si="33"/>
        <v>28</v>
      </c>
      <c r="V69" s="244">
        <f t="shared" si="33"/>
        <v>100</v>
      </c>
      <c r="W69" s="244">
        <f t="shared" si="33"/>
        <v>199.99999999999994</v>
      </c>
      <c r="X69" s="244">
        <f t="shared" si="33"/>
        <v>33.000000000000014</v>
      </c>
      <c r="Y69" s="244"/>
      <c r="Z69" s="244">
        <f t="shared" si="34"/>
        <v>-3.0000000000000249</v>
      </c>
      <c r="AA69" s="244">
        <f t="shared" si="34"/>
        <v>23.999999999999986</v>
      </c>
      <c r="AB69" s="244">
        <f t="shared" si="34"/>
        <v>21.999999999999979</v>
      </c>
      <c r="AC69" s="244">
        <f t="shared" si="34"/>
        <v>57.999999999999972</v>
      </c>
      <c r="AD69" s="244">
        <f t="shared" si="34"/>
        <v>-53.999999999999993</v>
      </c>
      <c r="AE69" s="370"/>
      <c r="AF69" s="244">
        <f t="shared" si="35"/>
        <v>-7.9999999999999645</v>
      </c>
      <c r="AG69" s="244">
        <f t="shared" si="35"/>
        <v>24.000000000000043</v>
      </c>
      <c r="AH69" s="244">
        <f t="shared" si="35"/>
        <v>-8.9999999999999929</v>
      </c>
      <c r="AI69" s="244">
        <f t="shared" si="35"/>
        <v>10.000000000000014</v>
      </c>
      <c r="AJ69" s="244">
        <f t="shared" si="35"/>
        <v>-42.999999999999957</v>
      </c>
      <c r="AK69" s="244"/>
      <c r="AL69" s="244">
        <f t="shared" si="36"/>
        <v>4.2632564145606011E-14</v>
      </c>
      <c r="AM69" s="244">
        <f t="shared" si="36"/>
        <v>24.000000000000043</v>
      </c>
      <c r="AN69" s="244">
        <f t="shared" si="36"/>
        <v>17.000000000000078</v>
      </c>
      <c r="AO69" s="244">
        <f t="shared" si="36"/>
        <v>17.000000000000043</v>
      </c>
      <c r="AP69" s="244">
        <f t="shared" si="36"/>
        <v>-57.999999999999915</v>
      </c>
      <c r="AQ69" s="361"/>
      <c r="AR69" s="244">
        <f t="shared" si="37"/>
        <v>-39.600000000000122</v>
      </c>
      <c r="AS69" s="244">
        <f t="shared" si="37"/>
        <v>-13.600000000000083</v>
      </c>
      <c r="AT69" s="244">
        <f t="shared" si="37"/>
        <v>4.9999999999998863</v>
      </c>
      <c r="AU69" s="244">
        <f t="shared" si="37"/>
        <v>36.800000000000011</v>
      </c>
      <c r="AV69" s="310">
        <f t="shared" si="37"/>
        <v>-34.800000000000068</v>
      </c>
    </row>
    <row r="70" spans="12:48" x14ac:dyDescent="0.25">
      <c r="L70" s="229"/>
      <c r="M70" s="230">
        <f>M69+$Q$8</f>
        <v>2.1999999999999997</v>
      </c>
      <c r="N70" s="244">
        <f t="shared" si="32"/>
        <v>-212.00000000000014</v>
      </c>
      <c r="O70" s="244">
        <f t="shared" si="32"/>
        <v>-176.00000000000014</v>
      </c>
      <c r="P70" s="244">
        <f t="shared" si="32"/>
        <v>-117.00000000000007</v>
      </c>
      <c r="Q70" s="244">
        <f t="shared" si="32"/>
        <v>-117.00000000000001</v>
      </c>
      <c r="R70" s="244">
        <f t="shared" si="32"/>
        <v>-76.000000000000028</v>
      </c>
      <c r="S70" s="244"/>
      <c r="T70" s="244">
        <f t="shared" si="33"/>
        <v>17.000000000000004</v>
      </c>
      <c r="U70" s="244">
        <f t="shared" si="33"/>
        <v>20.000000000000007</v>
      </c>
      <c r="V70" s="244">
        <f t="shared" si="33"/>
        <v>88.000000000000014</v>
      </c>
      <c r="W70" s="244">
        <f t="shared" si="33"/>
        <v>183.99999999999994</v>
      </c>
      <c r="X70" s="244">
        <f t="shared" si="33"/>
        <v>9.0000000000000284</v>
      </c>
      <c r="Y70" s="244"/>
      <c r="Z70" s="244">
        <f t="shared" si="34"/>
        <v>-7.0000000000000213</v>
      </c>
      <c r="AA70" s="244">
        <f t="shared" si="34"/>
        <v>15.999999999999993</v>
      </c>
      <c r="AB70" s="244">
        <f t="shared" si="34"/>
        <v>9.9999999999999858</v>
      </c>
      <c r="AC70" s="244">
        <f t="shared" si="34"/>
        <v>41.999999999999986</v>
      </c>
      <c r="AD70" s="244">
        <f t="shared" si="34"/>
        <v>-77.999999999999972</v>
      </c>
      <c r="AE70" s="370"/>
      <c r="AF70" s="244">
        <f t="shared" si="35"/>
        <v>-11.999999999999961</v>
      </c>
      <c r="AG70" s="244">
        <f t="shared" si="35"/>
        <v>16.00000000000005</v>
      </c>
      <c r="AH70" s="244">
        <f t="shared" si="35"/>
        <v>-20.999999999999986</v>
      </c>
      <c r="AI70" s="244">
        <f t="shared" si="35"/>
        <v>-5.9999999999999716</v>
      </c>
      <c r="AJ70" s="244">
        <f t="shared" si="35"/>
        <v>-66.999999999999943</v>
      </c>
      <c r="AK70" s="244"/>
      <c r="AL70" s="244">
        <f t="shared" si="36"/>
        <v>-3.9999999999999538</v>
      </c>
      <c r="AM70" s="244">
        <f t="shared" si="36"/>
        <v>16.00000000000005</v>
      </c>
      <c r="AN70" s="244">
        <f t="shared" si="36"/>
        <v>5.0000000000000853</v>
      </c>
      <c r="AO70" s="244">
        <f t="shared" si="36"/>
        <v>1.0000000000000568</v>
      </c>
      <c r="AP70" s="244">
        <f t="shared" si="36"/>
        <v>-81.999999999999901</v>
      </c>
      <c r="AQ70" s="361"/>
      <c r="AR70" s="244">
        <f t="shared" si="37"/>
        <v>-43.600000000000122</v>
      </c>
      <c r="AS70" s="244">
        <f t="shared" si="37"/>
        <v>-21.600000000000076</v>
      </c>
      <c r="AT70" s="244">
        <f t="shared" si="37"/>
        <v>-7.0000000000001066</v>
      </c>
      <c r="AU70" s="244">
        <f t="shared" si="37"/>
        <v>20.800000000000026</v>
      </c>
      <c r="AV70" s="310">
        <f t="shared" si="37"/>
        <v>-58.800000000000054</v>
      </c>
    </row>
    <row r="71" spans="12:48" ht="15.75" thickBot="1" x14ac:dyDescent="0.3">
      <c r="L71" s="263"/>
      <c r="M71" s="264">
        <f>M70+$Q$8</f>
        <v>2.5999999999999996</v>
      </c>
      <c r="N71" s="266">
        <f t="shared" si="32"/>
        <v>-216.00000000000014</v>
      </c>
      <c r="O71" s="266">
        <f t="shared" si="32"/>
        <v>-184.00000000000014</v>
      </c>
      <c r="P71" s="266">
        <f t="shared" si="32"/>
        <v>-129.00000000000006</v>
      </c>
      <c r="Q71" s="266">
        <f t="shared" si="32"/>
        <v>-133</v>
      </c>
      <c r="R71" s="266">
        <f t="shared" si="32"/>
        <v>-100.00000000000003</v>
      </c>
      <c r="S71" s="266"/>
      <c r="T71" s="266">
        <f t="shared" si="33"/>
        <v>13.000000000000004</v>
      </c>
      <c r="U71" s="266">
        <f t="shared" si="33"/>
        <v>12.000000000000007</v>
      </c>
      <c r="V71" s="266">
        <f t="shared" si="33"/>
        <v>76.000000000000014</v>
      </c>
      <c r="W71" s="266">
        <f t="shared" si="33"/>
        <v>167.99999999999994</v>
      </c>
      <c r="X71" s="266">
        <f t="shared" si="33"/>
        <v>-14.999999999999972</v>
      </c>
      <c r="Y71" s="266"/>
      <c r="Z71" s="266">
        <f t="shared" si="34"/>
        <v>-11.000000000000021</v>
      </c>
      <c r="AA71" s="266">
        <f t="shared" si="34"/>
        <v>7.9999999999999929</v>
      </c>
      <c r="AB71" s="266">
        <f t="shared" si="34"/>
        <v>-2.0000000000000142</v>
      </c>
      <c r="AC71" s="266">
        <f t="shared" si="34"/>
        <v>25.999999999999986</v>
      </c>
      <c r="AD71" s="266">
        <f t="shared" si="34"/>
        <v>-101.99999999999997</v>
      </c>
      <c r="AE71" s="266"/>
      <c r="AF71" s="266">
        <f t="shared" si="35"/>
        <v>-15.999999999999961</v>
      </c>
      <c r="AG71" s="266">
        <f t="shared" si="35"/>
        <v>8.0000000000000497</v>
      </c>
      <c r="AH71" s="266">
        <f t="shared" si="35"/>
        <v>-32.999999999999986</v>
      </c>
      <c r="AI71" s="266">
        <f t="shared" si="35"/>
        <v>-21.999999999999972</v>
      </c>
      <c r="AJ71" s="266">
        <f t="shared" si="35"/>
        <v>-90.999999999999943</v>
      </c>
      <c r="AK71" s="266"/>
      <c r="AL71" s="266">
        <f t="shared" si="36"/>
        <v>-7.9999999999999538</v>
      </c>
      <c r="AM71" s="266">
        <f t="shared" si="36"/>
        <v>8.0000000000000497</v>
      </c>
      <c r="AN71" s="266">
        <f t="shared" si="36"/>
        <v>-6.9999999999999147</v>
      </c>
      <c r="AO71" s="266">
        <f t="shared" si="36"/>
        <v>-14.999999999999943</v>
      </c>
      <c r="AP71" s="266">
        <f t="shared" si="36"/>
        <v>-105.9999999999999</v>
      </c>
      <c r="AQ71" s="365"/>
      <c r="AR71" s="266">
        <f t="shared" si="37"/>
        <v>-47.600000000000122</v>
      </c>
      <c r="AS71" s="266">
        <f t="shared" si="37"/>
        <v>-29.600000000000076</v>
      </c>
      <c r="AT71" s="266">
        <f t="shared" si="37"/>
        <v>-19.000000000000107</v>
      </c>
      <c r="AU71" s="266">
        <f t="shared" si="37"/>
        <v>4.8000000000000256</v>
      </c>
      <c r="AV71" s="324">
        <f t="shared" si="37"/>
        <v>-82.800000000000054</v>
      </c>
    </row>
  </sheetData>
  <sheetProtection password="CAA7" sheet="1" objects="1" scenarios="1"/>
  <mergeCells count="23">
    <mergeCell ref="AR50:AV50"/>
    <mergeCell ref="N45:R45"/>
    <mergeCell ref="T45:X45"/>
    <mergeCell ref="Z45:AD45"/>
    <mergeCell ref="AF45:AJ45"/>
    <mergeCell ref="AL45:AP45"/>
    <mergeCell ref="AR45:AV45"/>
    <mergeCell ref="N50:R50"/>
    <mergeCell ref="T50:X50"/>
    <mergeCell ref="Z50:AD50"/>
    <mergeCell ref="AF50:AJ50"/>
    <mergeCell ref="AL50:AP50"/>
    <mergeCell ref="AF20:AJ20"/>
    <mergeCell ref="N15:R15"/>
    <mergeCell ref="T15:X15"/>
    <mergeCell ref="Z15:AD15"/>
    <mergeCell ref="AF15:AJ15"/>
    <mergeCell ref="B9:I10"/>
    <mergeCell ref="N20:R20"/>
    <mergeCell ref="T20:X20"/>
    <mergeCell ref="Z20:AD20"/>
    <mergeCell ref="B2:I4"/>
    <mergeCell ref="B7:I8"/>
  </mergeCells>
  <conditionalFormatting sqref="N21:R41">
    <cfRule type="expression" dxfId="56" priority="21">
      <formula>N21=MAX($N21:$R21)</formula>
    </cfRule>
  </conditionalFormatting>
  <conditionalFormatting sqref="N28:R34">
    <cfRule type="expression" dxfId="55" priority="20">
      <formula>N28=MAX($AT28:$AW28)</formula>
    </cfRule>
  </conditionalFormatting>
  <conditionalFormatting sqref="N35:R41">
    <cfRule type="expression" dxfId="54" priority="19">
      <formula>N35=MAX($AT35:$AW35)</formula>
    </cfRule>
  </conditionalFormatting>
  <conditionalFormatting sqref="T21:X41">
    <cfRule type="expression" dxfId="53" priority="18">
      <formula>T21=MAX($T21:$X21)</formula>
    </cfRule>
  </conditionalFormatting>
  <conditionalFormatting sqref="AF21:AJ41">
    <cfRule type="expression" dxfId="52" priority="17">
      <formula>AF21=MAX($AF21:$AJ21)</formula>
    </cfRule>
  </conditionalFormatting>
  <conditionalFormatting sqref="Z21:AD41">
    <cfRule type="expression" dxfId="51" priority="16">
      <formula>Z21=MAX($Z21:$AD21)</formula>
    </cfRule>
  </conditionalFormatting>
  <conditionalFormatting sqref="N51:R71">
    <cfRule type="expression" dxfId="50" priority="22">
      <formula>N51=MAX($N51:$R51)</formula>
    </cfRule>
  </conditionalFormatting>
  <conditionalFormatting sqref="T51:X71">
    <cfRule type="expression" dxfId="49" priority="15">
      <formula>T51=MAX($T51:$X51)</formula>
    </cfRule>
  </conditionalFormatting>
  <conditionalFormatting sqref="Z51:AD71">
    <cfRule type="expression" dxfId="48" priority="14">
      <formula>Z51=MAX($Z51:$AD51)</formula>
    </cfRule>
  </conditionalFormatting>
  <conditionalFormatting sqref="AF51:AJ71">
    <cfRule type="expression" dxfId="47" priority="13">
      <formula>AF51=MAX($AF51:$AJ51)</formula>
    </cfRule>
  </conditionalFormatting>
  <conditionalFormatting sqref="AL51:AP71">
    <cfRule type="expression" dxfId="46" priority="12">
      <formula>AL51=MAX($AL51:$AP51)</formula>
    </cfRule>
  </conditionalFormatting>
  <conditionalFormatting sqref="AR51:AV71">
    <cfRule type="expression" dxfId="45" priority="11">
      <formula>AR51=MAX($AR51:$AX51)</formula>
    </cfRule>
  </conditionalFormatting>
  <conditionalFormatting sqref="N19:R19">
    <cfRule type="expression" dxfId="44" priority="10">
      <formula>N19=MAX($N19:$R19)</formula>
    </cfRule>
  </conditionalFormatting>
  <conditionalFormatting sqref="T19:X19">
    <cfRule type="expression" dxfId="43" priority="9">
      <formula>T19=MAX($T19:$X19)</formula>
    </cfRule>
  </conditionalFormatting>
  <conditionalFormatting sqref="Z19:AD19">
    <cfRule type="expression" dxfId="42" priority="8">
      <formula>Z19=MAX($Z19:$AD19)</formula>
    </cfRule>
  </conditionalFormatting>
  <conditionalFormatting sqref="AF19:AJ19">
    <cfRule type="expression" dxfId="41" priority="7">
      <formula>AF19=MAX($AF19:$AJ19)</formula>
    </cfRule>
  </conditionalFormatting>
  <conditionalFormatting sqref="N49:R49">
    <cfRule type="expression" dxfId="40" priority="6">
      <formula>N49=MAX($N49:$R49)</formula>
    </cfRule>
  </conditionalFormatting>
  <conditionalFormatting sqref="T49:X49">
    <cfRule type="expression" dxfId="39" priority="5">
      <formula>T49=MAX($T49:$X49)</formula>
    </cfRule>
  </conditionalFormatting>
  <conditionalFormatting sqref="Z49:AD49">
    <cfRule type="expression" dxfId="38" priority="4">
      <formula>Z49=MAX($Z49:$AD49)</formula>
    </cfRule>
  </conditionalFormatting>
  <conditionalFormatting sqref="AF49:AJ49">
    <cfRule type="expression" dxfId="37" priority="3">
      <formula>AF49=MAX($AF49:$AJ49)</formula>
    </cfRule>
  </conditionalFormatting>
  <conditionalFormatting sqref="AL49:AP49">
    <cfRule type="expression" dxfId="36" priority="2">
      <formula>AL49=MAX($AL49:$AP49)</formula>
    </cfRule>
  </conditionalFormatting>
  <conditionalFormatting sqref="AR49:AV49">
    <cfRule type="expression" dxfId="35" priority="1">
      <formula>AR49=MAX($AR49:$AV49)</formula>
    </cfRule>
  </conditionalFormatting>
  <pageMargins left="0.7" right="0.7" top="0.75" bottom="0.75" header="0.3" footer="0.3"/>
  <pageSetup scale="3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68"/>
  <sheetViews>
    <sheetView view="pageBreakPreview" zoomScale="60" zoomScaleNormal="100" workbookViewId="0">
      <selection activeCell="W7" sqref="W7"/>
    </sheetView>
  </sheetViews>
  <sheetFormatPr defaultRowHeight="15" x14ac:dyDescent="0.25"/>
  <cols>
    <col min="1" max="1" width="9.140625" style="160"/>
    <col min="2" max="2" width="22.140625" style="160" customWidth="1"/>
    <col min="3" max="10" width="9.140625" style="160"/>
    <col min="11" max="11" width="13.85546875" style="160" customWidth="1"/>
    <col min="12" max="12" width="15.85546875" style="160" customWidth="1"/>
    <col min="13" max="13" width="16.140625" style="160" customWidth="1"/>
    <col min="14" max="14" width="9.140625" style="160"/>
    <col min="15" max="15" width="10.140625" style="160" bestFit="1" customWidth="1"/>
    <col min="16" max="19" width="9.140625" style="160"/>
    <col min="20" max="20" width="4.42578125" style="160" customWidth="1"/>
    <col min="21" max="26" width="9.140625" style="160"/>
    <col min="27" max="27" width="3.5703125" style="160" customWidth="1"/>
    <col min="28" max="33" width="9.140625" style="160"/>
    <col min="34" max="34" width="3.42578125" style="160" customWidth="1"/>
    <col min="35" max="40" width="9.140625" style="160"/>
    <col min="41" max="41" width="6" style="160" customWidth="1"/>
    <col min="42" max="47" width="9.140625" style="160"/>
    <col min="48" max="48" width="5.5703125" style="160" customWidth="1"/>
    <col min="49" max="16384" width="9.140625" style="160"/>
  </cols>
  <sheetData>
    <row r="1" spans="2:40" ht="15.75" thickBot="1" x14ac:dyDescent="0.3"/>
    <row r="2" spans="2:40" ht="15" customHeight="1" x14ac:dyDescent="0.25">
      <c r="B2" s="289" t="s">
        <v>84</v>
      </c>
      <c r="C2" s="290"/>
      <c r="D2" s="290"/>
      <c r="E2" s="290"/>
      <c r="F2" s="290"/>
      <c r="G2" s="290"/>
      <c r="H2" s="291"/>
      <c r="I2" s="292"/>
    </row>
    <row r="3" spans="2:40" ht="15" customHeight="1" x14ac:dyDescent="0.25">
      <c r="B3" s="293"/>
      <c r="C3" s="294"/>
      <c r="D3" s="294"/>
      <c r="E3" s="294"/>
      <c r="F3" s="294"/>
      <c r="G3" s="294"/>
      <c r="H3" s="295"/>
      <c r="I3" s="292"/>
    </row>
    <row r="4" spans="2:40" ht="15" customHeight="1" x14ac:dyDescent="0.25">
      <c r="B4" s="293"/>
      <c r="C4" s="294"/>
      <c r="D4" s="294"/>
      <c r="E4" s="294"/>
      <c r="F4" s="294"/>
      <c r="G4" s="294"/>
      <c r="H4" s="295"/>
      <c r="I4" s="292"/>
    </row>
    <row r="5" spans="2:40" ht="16.5" thickBot="1" x14ac:dyDescent="0.3">
      <c r="B5" s="293"/>
      <c r="C5" s="294"/>
      <c r="D5" s="294"/>
      <c r="E5" s="294"/>
      <c r="F5" s="294"/>
      <c r="G5" s="294"/>
      <c r="H5" s="295"/>
      <c r="I5" s="296"/>
    </row>
    <row r="6" spans="2:40" ht="15.75" x14ac:dyDescent="0.25">
      <c r="B6" s="297" t="s">
        <v>47</v>
      </c>
      <c r="C6" s="173"/>
      <c r="D6" s="173"/>
      <c r="E6" s="173"/>
      <c r="F6" s="173"/>
      <c r="G6" s="173"/>
      <c r="H6" s="197"/>
      <c r="I6" s="173"/>
      <c r="K6" s="68"/>
      <c r="L6" s="198"/>
      <c r="M6" s="199" t="s">
        <v>35</v>
      </c>
      <c r="N6" s="200"/>
      <c r="O6" s="201"/>
      <c r="P6" s="202" t="s">
        <v>55</v>
      </c>
    </row>
    <row r="7" spans="2:40" ht="15" customHeight="1" x14ac:dyDescent="0.25">
      <c r="B7" s="203" t="s">
        <v>63</v>
      </c>
      <c r="C7" s="204"/>
      <c r="D7" s="204"/>
      <c r="E7" s="204"/>
      <c r="F7" s="204"/>
      <c r="G7" s="204"/>
      <c r="H7" s="205"/>
      <c r="I7" s="217"/>
      <c r="K7" s="69" t="s">
        <v>54</v>
      </c>
      <c r="L7" s="206"/>
      <c r="M7" s="178">
        <v>300</v>
      </c>
      <c r="N7" s="179" t="s">
        <v>33</v>
      </c>
      <c r="O7" s="180"/>
      <c r="P7" s="181">
        <v>50</v>
      </c>
    </row>
    <row r="8" spans="2:40" x14ac:dyDescent="0.25">
      <c r="B8" s="203"/>
      <c r="C8" s="204"/>
      <c r="D8" s="204"/>
      <c r="E8" s="204"/>
      <c r="F8" s="204"/>
      <c r="G8" s="204"/>
      <c r="H8" s="205"/>
      <c r="I8" s="217"/>
      <c r="K8" s="69" t="s">
        <v>61</v>
      </c>
      <c r="L8" s="74"/>
      <c r="M8" s="182">
        <v>1.4</v>
      </c>
      <c r="N8" s="179" t="s">
        <v>52</v>
      </c>
      <c r="O8" s="183"/>
      <c r="P8" s="184">
        <v>0.3</v>
      </c>
    </row>
    <row r="9" spans="2:40" ht="15.75" customHeight="1" thickBot="1" x14ac:dyDescent="0.3">
      <c r="B9" s="203" t="s">
        <v>64</v>
      </c>
      <c r="C9" s="204"/>
      <c r="D9" s="204"/>
      <c r="E9" s="204"/>
      <c r="F9" s="204"/>
      <c r="G9" s="204"/>
      <c r="H9" s="205"/>
      <c r="I9" s="217"/>
      <c r="K9" s="76" t="s">
        <v>30</v>
      </c>
      <c r="L9" s="210"/>
      <c r="M9" s="186">
        <v>5</v>
      </c>
      <c r="N9" s="187" t="s">
        <v>33</v>
      </c>
      <c r="O9" s="188"/>
      <c r="P9" s="189" t="s">
        <v>56</v>
      </c>
    </row>
    <row r="10" spans="2:40" x14ac:dyDescent="0.25">
      <c r="B10" s="203"/>
      <c r="C10" s="204"/>
      <c r="D10" s="204"/>
      <c r="E10" s="204"/>
      <c r="F10" s="204"/>
      <c r="G10" s="204"/>
      <c r="H10" s="205"/>
      <c r="I10" s="217"/>
    </row>
    <row r="11" spans="2:40" x14ac:dyDescent="0.25">
      <c r="B11" s="213" t="s">
        <v>65</v>
      </c>
      <c r="C11" s="173"/>
      <c r="D11" s="173"/>
      <c r="E11" s="173"/>
      <c r="F11" s="173"/>
      <c r="G11" s="173"/>
      <c r="H11" s="197"/>
      <c r="I11" s="173"/>
    </row>
    <row r="12" spans="2:40" x14ac:dyDescent="0.25">
      <c r="B12" s="213" t="s">
        <v>133</v>
      </c>
      <c r="C12" s="173"/>
      <c r="D12" s="173"/>
      <c r="E12" s="173"/>
      <c r="F12" s="173"/>
      <c r="G12" s="173"/>
      <c r="H12" s="197"/>
      <c r="I12" s="173"/>
    </row>
    <row r="13" spans="2:40" ht="19.5" thickBot="1" x14ac:dyDescent="0.35">
      <c r="B13" s="196"/>
      <c r="C13" s="173"/>
      <c r="D13" s="173"/>
      <c r="E13" s="173"/>
      <c r="F13" s="173"/>
      <c r="G13" s="173"/>
      <c r="H13" s="197"/>
      <c r="I13" s="173"/>
      <c r="K13" s="298" t="s">
        <v>143</v>
      </c>
    </row>
    <row r="14" spans="2:40" ht="15.75" thickBot="1" x14ac:dyDescent="0.3">
      <c r="B14" s="196" t="s">
        <v>41</v>
      </c>
      <c r="C14" s="173">
        <v>1000</v>
      </c>
      <c r="D14" s="173" t="s">
        <v>38</v>
      </c>
      <c r="E14" s="173"/>
      <c r="F14" s="173"/>
      <c r="G14" s="173"/>
      <c r="H14" s="197"/>
      <c r="I14" s="173"/>
      <c r="K14" s="220"/>
      <c r="L14" s="198"/>
      <c r="M14" s="198"/>
      <c r="N14" s="299">
        <v>1975</v>
      </c>
      <c r="O14" s="299"/>
      <c r="P14" s="299"/>
      <c r="Q14" s="299"/>
      <c r="R14" s="299"/>
      <c r="S14" s="299"/>
      <c r="T14" s="198"/>
      <c r="U14" s="299">
        <v>1976</v>
      </c>
      <c r="V14" s="299"/>
      <c r="W14" s="299"/>
      <c r="X14" s="299"/>
      <c r="Y14" s="299"/>
      <c r="Z14" s="299"/>
      <c r="AA14" s="198"/>
      <c r="AB14" s="299">
        <v>1977</v>
      </c>
      <c r="AC14" s="299"/>
      <c r="AD14" s="299"/>
      <c r="AE14" s="299"/>
      <c r="AF14" s="299"/>
      <c r="AG14" s="299"/>
      <c r="AH14" s="198"/>
      <c r="AI14" s="299" t="s">
        <v>2</v>
      </c>
      <c r="AJ14" s="299"/>
      <c r="AK14" s="299"/>
      <c r="AL14" s="299"/>
      <c r="AM14" s="299"/>
      <c r="AN14" s="300"/>
    </row>
    <row r="15" spans="2:40" x14ac:dyDescent="0.25">
      <c r="B15" s="301"/>
      <c r="C15" s="299" t="s">
        <v>3</v>
      </c>
      <c r="D15" s="299"/>
      <c r="E15" s="299"/>
      <c r="F15" s="299"/>
      <c r="G15" s="299"/>
      <c r="H15" s="300"/>
      <c r="I15" s="173"/>
      <c r="K15" s="229"/>
      <c r="L15" s="230"/>
      <c r="M15" s="230"/>
      <c r="N15" s="228"/>
      <c r="O15" s="228"/>
      <c r="P15" s="228" t="s">
        <v>3</v>
      </c>
      <c r="Q15" s="228"/>
      <c r="R15" s="228"/>
      <c r="S15" s="228"/>
      <c r="T15" s="173"/>
      <c r="U15" s="228"/>
      <c r="V15" s="228"/>
      <c r="W15" s="228" t="s">
        <v>3</v>
      </c>
      <c r="X15" s="228"/>
      <c r="Y15" s="228"/>
      <c r="Z15" s="228"/>
      <c r="AA15" s="173"/>
      <c r="AB15" s="228"/>
      <c r="AC15" s="228"/>
      <c r="AD15" s="228" t="s">
        <v>3</v>
      </c>
      <c r="AE15" s="228"/>
      <c r="AF15" s="228"/>
      <c r="AG15" s="228"/>
      <c r="AH15" s="173"/>
      <c r="AI15" s="228"/>
      <c r="AJ15" s="228"/>
      <c r="AK15" s="228" t="s">
        <v>3</v>
      </c>
      <c r="AL15" s="228"/>
      <c r="AM15" s="228"/>
      <c r="AN15" s="231"/>
    </row>
    <row r="16" spans="2:40" x14ac:dyDescent="0.25">
      <c r="B16" s="302" t="s">
        <v>0</v>
      </c>
      <c r="C16" s="1">
        <v>0</v>
      </c>
      <c r="D16" s="1">
        <v>10</v>
      </c>
      <c r="E16" s="1">
        <v>20</v>
      </c>
      <c r="F16" s="1">
        <v>30</v>
      </c>
      <c r="G16" s="1">
        <v>40</v>
      </c>
      <c r="H16" s="18">
        <v>60</v>
      </c>
      <c r="I16" s="173"/>
      <c r="K16" s="229"/>
      <c r="L16" s="230"/>
      <c r="M16" s="230"/>
      <c r="N16" s="8">
        <v>0</v>
      </c>
      <c r="O16" s="8">
        <v>10</v>
      </c>
      <c r="P16" s="8">
        <v>20</v>
      </c>
      <c r="Q16" s="8">
        <v>30</v>
      </c>
      <c r="R16" s="8">
        <v>40</v>
      </c>
      <c r="S16" s="8">
        <v>60</v>
      </c>
      <c r="T16" s="173"/>
      <c r="U16" s="8">
        <v>0</v>
      </c>
      <c r="V16" s="8">
        <v>10</v>
      </c>
      <c r="W16" s="8">
        <v>20</v>
      </c>
      <c r="X16" s="8">
        <v>30</v>
      </c>
      <c r="Y16" s="8">
        <v>40</v>
      </c>
      <c r="Z16" s="8">
        <v>60</v>
      </c>
      <c r="AA16" s="173"/>
      <c r="AB16" s="8">
        <v>0</v>
      </c>
      <c r="AC16" s="8">
        <v>10</v>
      </c>
      <c r="AD16" s="8">
        <v>20</v>
      </c>
      <c r="AE16" s="8">
        <v>30</v>
      </c>
      <c r="AF16" s="8">
        <v>40</v>
      </c>
      <c r="AG16" s="8">
        <v>60</v>
      </c>
      <c r="AH16" s="173"/>
      <c r="AI16" s="8">
        <v>0</v>
      </c>
      <c r="AJ16" s="8">
        <v>10</v>
      </c>
      <c r="AK16" s="8">
        <v>20</v>
      </c>
      <c r="AL16" s="8">
        <v>30</v>
      </c>
      <c r="AM16" s="8">
        <v>40</v>
      </c>
      <c r="AN16" s="50">
        <v>60</v>
      </c>
    </row>
    <row r="17" spans="2:40" x14ac:dyDescent="0.25">
      <c r="B17" s="303"/>
      <c r="C17" s="276" t="s">
        <v>40</v>
      </c>
      <c r="D17" s="276"/>
      <c r="E17" s="276"/>
      <c r="F17" s="276"/>
      <c r="G17" s="276"/>
      <c r="H17" s="304"/>
      <c r="I17" s="173"/>
      <c r="K17" s="229" t="s">
        <v>36</v>
      </c>
      <c r="L17" s="230"/>
      <c r="M17" s="230"/>
      <c r="N17" s="228"/>
      <c r="O17" s="228"/>
      <c r="P17" s="305" t="s">
        <v>34</v>
      </c>
      <c r="Q17" s="228"/>
      <c r="R17" s="228"/>
      <c r="S17" s="228"/>
      <c r="T17" s="173"/>
      <c r="U17" s="228"/>
      <c r="V17" s="228"/>
      <c r="W17" s="305" t="s">
        <v>34</v>
      </c>
      <c r="X17" s="228"/>
      <c r="Y17" s="228"/>
      <c r="Z17" s="228"/>
      <c r="AA17" s="173"/>
      <c r="AB17" s="228"/>
      <c r="AC17" s="228"/>
      <c r="AD17" s="305" t="s">
        <v>34</v>
      </c>
      <c r="AE17" s="228"/>
      <c r="AF17" s="228"/>
      <c r="AG17" s="228"/>
      <c r="AH17" s="173"/>
      <c r="AI17" s="228"/>
      <c r="AJ17" s="228"/>
      <c r="AK17" s="305" t="s">
        <v>34</v>
      </c>
      <c r="AL17" s="228"/>
      <c r="AM17" s="228"/>
      <c r="AN17" s="231"/>
    </row>
    <row r="18" spans="2:40" x14ac:dyDescent="0.25">
      <c r="B18" s="303">
        <v>1975</v>
      </c>
      <c r="C18" s="228">
        <v>5960</v>
      </c>
      <c r="D18" s="228">
        <v>6550</v>
      </c>
      <c r="E18" s="228">
        <v>6490</v>
      </c>
      <c r="F18" s="228">
        <v>6830</v>
      </c>
      <c r="G18" s="228">
        <v>6790</v>
      </c>
      <c r="H18" s="231">
        <v>7030</v>
      </c>
      <c r="I18" s="173"/>
      <c r="K18" s="229" t="s">
        <v>37</v>
      </c>
      <c r="L18" s="230" t="s">
        <v>5</v>
      </c>
      <c r="M18" s="230" t="s">
        <v>31</v>
      </c>
      <c r="N18" s="306">
        <f t="shared" ref="N18:S18" si="0">C28</f>
        <v>0.16778523489932887</v>
      </c>
      <c r="O18" s="306">
        <f t="shared" si="0"/>
        <v>0.15267175572519084</v>
      </c>
      <c r="P18" s="306">
        <f t="shared" si="0"/>
        <v>0.15408320493066255</v>
      </c>
      <c r="Q18" s="306">
        <f t="shared" si="0"/>
        <v>0.14641288433382138</v>
      </c>
      <c r="R18" s="306">
        <f t="shared" si="0"/>
        <v>0.14727540500736377</v>
      </c>
      <c r="S18" s="306">
        <f t="shared" si="0"/>
        <v>0.14224751066856331</v>
      </c>
      <c r="T18" s="173"/>
      <c r="U18" s="306">
        <f t="shared" ref="U18:Z18" si="1">C29</f>
        <v>0.23809523809523808</v>
      </c>
      <c r="V18" s="306">
        <f t="shared" si="1"/>
        <v>0.17301038062283736</v>
      </c>
      <c r="W18" s="306">
        <f t="shared" si="1"/>
        <v>0.14005602240896359</v>
      </c>
      <c r="X18" s="306">
        <f t="shared" si="1"/>
        <v>0.14124293785310735</v>
      </c>
      <c r="Y18" s="306">
        <f t="shared" si="1"/>
        <v>0.12787723785166241</v>
      </c>
      <c r="Z18" s="306">
        <f t="shared" si="1"/>
        <v>0.13297872340425532</v>
      </c>
      <c r="AA18" s="173"/>
      <c r="AB18" s="306">
        <f t="shared" ref="AB18:AG18" si="2">C30</f>
        <v>0.29069767441860467</v>
      </c>
      <c r="AC18" s="306">
        <f t="shared" si="2"/>
        <v>0.15527950310559005</v>
      </c>
      <c r="AD18" s="306">
        <f t="shared" si="2"/>
        <v>0.11261261261261261</v>
      </c>
      <c r="AE18" s="306">
        <f t="shared" si="2"/>
        <v>0.11778563015312132</v>
      </c>
      <c r="AF18" s="306">
        <f t="shared" si="2"/>
        <v>0.12033694344163658</v>
      </c>
      <c r="AG18" s="306">
        <f t="shared" si="2"/>
        <v>0.11904761904761904</v>
      </c>
      <c r="AH18" s="173"/>
      <c r="AI18" s="306">
        <f t="shared" ref="AI18:AN18" si="3">C31</f>
        <v>0.22058823529411767</v>
      </c>
      <c r="AJ18" s="306">
        <f t="shared" si="3"/>
        <v>0.15982951518380392</v>
      </c>
      <c r="AK18" s="306">
        <f t="shared" si="3"/>
        <v>0.13327410039982229</v>
      </c>
      <c r="AL18" s="306">
        <f t="shared" si="3"/>
        <v>0.13392857142857145</v>
      </c>
      <c r="AM18" s="306">
        <f t="shared" si="3"/>
        <v>0.13089005235602091</v>
      </c>
      <c r="AN18" s="307">
        <f t="shared" si="3"/>
        <v>0.13071895424836599</v>
      </c>
    </row>
    <row r="19" spans="2:40" x14ac:dyDescent="0.25">
      <c r="B19" s="303">
        <v>1976</v>
      </c>
      <c r="C19" s="228">
        <v>4200</v>
      </c>
      <c r="D19" s="228">
        <v>5780</v>
      </c>
      <c r="E19" s="228">
        <v>7140</v>
      </c>
      <c r="F19" s="228">
        <v>7080</v>
      </c>
      <c r="G19" s="228">
        <v>7820</v>
      </c>
      <c r="H19" s="231">
        <v>7520</v>
      </c>
      <c r="I19" s="173"/>
      <c r="K19" s="229" t="s">
        <v>32</v>
      </c>
      <c r="L19" s="235" t="s">
        <v>7</v>
      </c>
      <c r="M19" s="235" t="s">
        <v>32</v>
      </c>
      <c r="N19" s="209"/>
      <c r="O19" s="209"/>
      <c r="P19" s="308" t="s">
        <v>67</v>
      </c>
      <c r="Q19" s="209"/>
      <c r="R19" s="209"/>
      <c r="S19" s="209"/>
      <c r="T19" s="173"/>
      <c r="U19" s="209"/>
      <c r="V19" s="209"/>
      <c r="W19" s="308" t="s">
        <v>67</v>
      </c>
      <c r="X19" s="209"/>
      <c r="Y19" s="209"/>
      <c r="Z19" s="209"/>
      <c r="AA19" s="173"/>
      <c r="AB19" s="209"/>
      <c r="AC19" s="209"/>
      <c r="AD19" s="308" t="s">
        <v>67</v>
      </c>
      <c r="AE19" s="209"/>
      <c r="AF19" s="209"/>
      <c r="AG19" s="209"/>
      <c r="AH19" s="173"/>
      <c r="AI19" s="209"/>
      <c r="AJ19" s="209"/>
      <c r="AK19" s="308" t="s">
        <v>67</v>
      </c>
      <c r="AL19" s="209"/>
      <c r="AM19" s="209"/>
      <c r="AN19" s="309"/>
    </row>
    <row r="20" spans="2:40" x14ac:dyDescent="0.25">
      <c r="B20" s="303">
        <v>1977</v>
      </c>
      <c r="C20" s="228">
        <v>3440</v>
      </c>
      <c r="D20" s="228">
        <v>6440</v>
      </c>
      <c r="E20" s="228">
        <v>8880</v>
      </c>
      <c r="F20" s="228">
        <v>8490</v>
      </c>
      <c r="G20" s="228">
        <v>8310</v>
      </c>
      <c r="H20" s="231">
        <v>8400</v>
      </c>
      <c r="I20" s="173"/>
      <c r="K20" s="240">
        <f t="shared" ref="K20:K25" si="4">K27-$P$7</f>
        <v>250</v>
      </c>
      <c r="L20" s="241">
        <f t="shared" ref="L20:L21" si="5">L21-$P$8</f>
        <v>0.49999999999999983</v>
      </c>
      <c r="M20" s="242">
        <f>$M$9</f>
        <v>5</v>
      </c>
      <c r="N20" s="244">
        <f t="shared" ref="N20:N37" si="6">$K20*N$18+$L20*N$16</f>
        <v>41.946308724832214</v>
      </c>
      <c r="O20" s="244">
        <f t="shared" ref="O20:S40" si="7">$K20*O$18+$L20*$O$16*O$18+$M20*O$18</f>
        <v>39.694656488549626</v>
      </c>
      <c r="P20" s="244">
        <f t="shared" si="7"/>
        <v>40.06163328197227</v>
      </c>
      <c r="Q20" s="244">
        <f t="shared" si="7"/>
        <v>38.067349926793561</v>
      </c>
      <c r="R20" s="244">
        <f t="shared" si="7"/>
        <v>38.291605301914579</v>
      </c>
      <c r="S20" s="244">
        <f t="shared" si="7"/>
        <v>36.984352773826465</v>
      </c>
      <c r="T20" s="173"/>
      <c r="U20" s="244">
        <f t="shared" ref="U20:U40" si="8">$K20*U$18+$L20*U$16</f>
        <v>59.523809523809518</v>
      </c>
      <c r="V20" s="244">
        <f t="shared" ref="V20:Z40" si="9">$K20*V$18+$L20*$V$16*V$18+$M20*V$18</f>
        <v>44.982698961937707</v>
      </c>
      <c r="W20" s="244">
        <f t="shared" si="9"/>
        <v>36.414565826330531</v>
      </c>
      <c r="X20" s="244">
        <f t="shared" si="9"/>
        <v>36.72316384180791</v>
      </c>
      <c r="Y20" s="244">
        <f t="shared" si="9"/>
        <v>33.248081841432224</v>
      </c>
      <c r="Z20" s="244">
        <f t="shared" si="9"/>
        <v>34.574468085106382</v>
      </c>
      <c r="AA20" s="173"/>
      <c r="AB20" s="244">
        <f t="shared" ref="AB20:AB40" si="10">$K20*AB$18+$L20*AB$16</f>
        <v>72.674418604651166</v>
      </c>
      <c r="AC20" s="244">
        <f t="shared" ref="AC20:AG40" si="11">$K20*AC$18+$L20*AC$16*AC$18+$M20*AC$18</f>
        <v>40.372670807453403</v>
      </c>
      <c r="AD20" s="244">
        <f t="shared" si="11"/>
        <v>29.842342342342342</v>
      </c>
      <c r="AE20" s="244">
        <f t="shared" si="11"/>
        <v>31.802120141342755</v>
      </c>
      <c r="AF20" s="244">
        <f t="shared" si="11"/>
        <v>33.092659446450057</v>
      </c>
      <c r="AG20" s="244">
        <f t="shared" si="11"/>
        <v>33.928571428571423</v>
      </c>
      <c r="AH20" s="173"/>
      <c r="AI20" s="244">
        <f t="shared" ref="AI20:AI40" si="12">$K20*AI$18+$L20*AI$16</f>
        <v>55.14705882352942</v>
      </c>
      <c r="AJ20" s="244">
        <f t="shared" ref="AJ20:AN40" si="13">$K20*AJ$18+$L20*AJ$16*AJ$18+$M20*AJ$18</f>
        <v>41.555673947789025</v>
      </c>
      <c r="AK20" s="244">
        <f t="shared" si="13"/>
        <v>35.317636605952906</v>
      </c>
      <c r="AL20" s="244">
        <f t="shared" si="13"/>
        <v>36.160714285714285</v>
      </c>
      <c r="AM20" s="244">
        <f t="shared" si="13"/>
        <v>35.994764397905747</v>
      </c>
      <c r="AN20" s="310">
        <f t="shared" si="13"/>
        <v>37.254901960784309</v>
      </c>
    </row>
    <row r="21" spans="2:40" x14ac:dyDescent="0.25">
      <c r="B21" s="311" t="s">
        <v>1</v>
      </c>
      <c r="C21" s="312">
        <v>4533.333333333333</v>
      </c>
      <c r="D21" s="312">
        <v>6256.666666666667</v>
      </c>
      <c r="E21" s="312">
        <v>7503.333333333333</v>
      </c>
      <c r="F21" s="312">
        <v>7466.6666666666661</v>
      </c>
      <c r="G21" s="312">
        <v>7640.0000000000009</v>
      </c>
      <c r="H21" s="313">
        <v>7650.0000000000009</v>
      </c>
      <c r="I21" s="173"/>
      <c r="K21" s="229">
        <f t="shared" si="4"/>
        <v>250</v>
      </c>
      <c r="L21" s="241">
        <f t="shared" si="5"/>
        <v>0.79999999999999982</v>
      </c>
      <c r="M21" s="230">
        <f t="shared" ref="M21:M40" si="14">$M$9</f>
        <v>5</v>
      </c>
      <c r="N21" s="244">
        <f t="shared" si="6"/>
        <v>41.946308724832214</v>
      </c>
      <c r="O21" s="244">
        <f t="shared" si="7"/>
        <v>40.152671755725194</v>
      </c>
      <c r="P21" s="244">
        <f t="shared" si="7"/>
        <v>40.523882896764256</v>
      </c>
      <c r="Q21" s="244">
        <f t="shared" si="7"/>
        <v>38.506588579795022</v>
      </c>
      <c r="R21" s="244">
        <f t="shared" si="7"/>
        <v>38.733431516936676</v>
      </c>
      <c r="S21" s="244">
        <f t="shared" si="7"/>
        <v>37.411095305832156</v>
      </c>
      <c r="T21" s="173"/>
      <c r="U21" s="244">
        <f t="shared" si="8"/>
        <v>59.523809523809518</v>
      </c>
      <c r="V21" s="244">
        <f t="shared" si="9"/>
        <v>45.501730103806217</v>
      </c>
      <c r="W21" s="244">
        <f t="shared" si="9"/>
        <v>36.834733893557427</v>
      </c>
      <c r="X21" s="244">
        <f t="shared" si="9"/>
        <v>37.146892655367232</v>
      </c>
      <c r="Y21" s="244">
        <f t="shared" si="9"/>
        <v>33.631713554987215</v>
      </c>
      <c r="Z21" s="244">
        <f t="shared" si="9"/>
        <v>34.973404255319146</v>
      </c>
      <c r="AA21" s="173"/>
      <c r="AB21" s="244">
        <f t="shared" si="10"/>
        <v>72.674418604651166</v>
      </c>
      <c r="AC21" s="244">
        <f t="shared" si="11"/>
        <v>40.838509316770178</v>
      </c>
      <c r="AD21" s="244">
        <f t="shared" si="11"/>
        <v>30.518018018018015</v>
      </c>
      <c r="AE21" s="244">
        <f t="shared" si="11"/>
        <v>32.862190812720847</v>
      </c>
      <c r="AF21" s="244">
        <f t="shared" si="11"/>
        <v>34.536702767749695</v>
      </c>
      <c r="AG21" s="244">
        <f t="shared" si="11"/>
        <v>36.071428571428569</v>
      </c>
      <c r="AH21" s="173"/>
      <c r="AI21" s="244">
        <f t="shared" si="12"/>
        <v>55.14705882352942</v>
      </c>
      <c r="AJ21" s="244">
        <f t="shared" si="13"/>
        <v>42.035162493340437</v>
      </c>
      <c r="AK21" s="244">
        <f t="shared" si="13"/>
        <v>36.117281208351841</v>
      </c>
      <c r="AL21" s="244">
        <f t="shared" si="13"/>
        <v>37.366071428571431</v>
      </c>
      <c r="AM21" s="244">
        <f t="shared" si="13"/>
        <v>37.565445026177997</v>
      </c>
      <c r="AN21" s="310">
        <f t="shared" si="13"/>
        <v>39.607843137254896</v>
      </c>
    </row>
    <row r="22" spans="2:40" x14ac:dyDescent="0.25">
      <c r="B22" s="311"/>
      <c r="C22" s="312"/>
      <c r="D22" s="312"/>
      <c r="E22" s="312"/>
      <c r="F22" s="312"/>
      <c r="G22" s="312"/>
      <c r="H22" s="313"/>
      <c r="I22" s="173"/>
      <c r="K22" s="229">
        <f t="shared" si="4"/>
        <v>250</v>
      </c>
      <c r="L22" s="241">
        <f>L23-$P$8</f>
        <v>1.0999999999999999</v>
      </c>
      <c r="M22" s="230">
        <f t="shared" si="14"/>
        <v>5</v>
      </c>
      <c r="N22" s="244">
        <f t="shared" si="6"/>
        <v>41.946308724832214</v>
      </c>
      <c r="O22" s="244">
        <f t="shared" si="7"/>
        <v>40.61068702290077</v>
      </c>
      <c r="P22" s="244">
        <f t="shared" si="7"/>
        <v>40.986132511556242</v>
      </c>
      <c r="Q22" s="244">
        <f t="shared" si="7"/>
        <v>38.945827232796489</v>
      </c>
      <c r="R22" s="244">
        <f t="shared" si="7"/>
        <v>39.175257731958766</v>
      </c>
      <c r="S22" s="244">
        <f t="shared" si="7"/>
        <v>37.837837837837846</v>
      </c>
      <c r="T22" s="173"/>
      <c r="U22" s="244">
        <f t="shared" si="8"/>
        <v>59.523809523809518</v>
      </c>
      <c r="V22" s="244">
        <f t="shared" si="9"/>
        <v>46.020761245674734</v>
      </c>
      <c r="W22" s="244">
        <f t="shared" si="9"/>
        <v>37.254901960784316</v>
      </c>
      <c r="X22" s="244">
        <f t="shared" si="9"/>
        <v>37.570621468926554</v>
      </c>
      <c r="Y22" s="244">
        <f t="shared" si="9"/>
        <v>34.015345268542198</v>
      </c>
      <c r="Z22" s="244">
        <f t="shared" si="9"/>
        <v>35.37234042553191</v>
      </c>
      <c r="AA22" s="173"/>
      <c r="AB22" s="244">
        <f t="shared" si="10"/>
        <v>72.674418604651166</v>
      </c>
      <c r="AC22" s="244">
        <f t="shared" si="11"/>
        <v>41.304347826086946</v>
      </c>
      <c r="AD22" s="244">
        <f t="shared" si="11"/>
        <v>31.193693693693692</v>
      </c>
      <c r="AE22" s="244">
        <f t="shared" si="11"/>
        <v>33.922261484098932</v>
      </c>
      <c r="AF22" s="244">
        <f t="shared" si="11"/>
        <v>35.980746089049333</v>
      </c>
      <c r="AG22" s="244">
        <f t="shared" si="11"/>
        <v>38.214285714285708</v>
      </c>
      <c r="AH22" s="173"/>
      <c r="AI22" s="244">
        <f t="shared" si="12"/>
        <v>55.14705882352942</v>
      </c>
      <c r="AJ22" s="244">
        <f t="shared" si="13"/>
        <v>42.514651038891849</v>
      </c>
      <c r="AK22" s="244">
        <f t="shared" si="13"/>
        <v>36.916925810750776</v>
      </c>
      <c r="AL22" s="244">
        <f t="shared" si="13"/>
        <v>38.571428571428569</v>
      </c>
      <c r="AM22" s="244">
        <f t="shared" si="13"/>
        <v>39.136125654450247</v>
      </c>
      <c r="AN22" s="310">
        <f t="shared" si="13"/>
        <v>41.960784313725483</v>
      </c>
    </row>
    <row r="23" spans="2:40" x14ac:dyDescent="0.25">
      <c r="B23" s="311"/>
      <c r="C23" s="312"/>
      <c r="D23" s="312"/>
      <c r="E23" s="312"/>
      <c r="F23" s="312"/>
      <c r="G23" s="312"/>
      <c r="H23" s="313"/>
      <c r="I23" s="173"/>
      <c r="K23" s="229">
        <f t="shared" si="4"/>
        <v>250</v>
      </c>
      <c r="L23" s="241">
        <f>$M$8</f>
        <v>1.4</v>
      </c>
      <c r="M23" s="230">
        <f t="shared" si="14"/>
        <v>5</v>
      </c>
      <c r="N23" s="244">
        <f t="shared" si="6"/>
        <v>41.946308724832214</v>
      </c>
      <c r="O23" s="244">
        <f t="shared" si="7"/>
        <v>41.068702290076338</v>
      </c>
      <c r="P23" s="244">
        <f t="shared" si="7"/>
        <v>41.448382126348228</v>
      </c>
      <c r="Q23" s="244">
        <f t="shared" si="7"/>
        <v>39.38506588579795</v>
      </c>
      <c r="R23" s="244">
        <f t="shared" si="7"/>
        <v>39.617083946980856</v>
      </c>
      <c r="S23" s="244">
        <f t="shared" si="7"/>
        <v>38.264580369843536</v>
      </c>
      <c r="T23" s="173"/>
      <c r="U23" s="244">
        <f t="shared" si="8"/>
        <v>59.523809523809518</v>
      </c>
      <c r="V23" s="244">
        <f t="shared" si="9"/>
        <v>46.539792387543244</v>
      </c>
      <c r="W23" s="244">
        <f t="shared" si="9"/>
        <v>37.675070028011206</v>
      </c>
      <c r="X23" s="244">
        <f t="shared" si="9"/>
        <v>37.994350282485875</v>
      </c>
      <c r="Y23" s="244">
        <f t="shared" si="9"/>
        <v>34.398976982097189</v>
      </c>
      <c r="Z23" s="244">
        <f t="shared" si="9"/>
        <v>35.771276595744681</v>
      </c>
      <c r="AA23" s="173"/>
      <c r="AB23" s="244">
        <f t="shared" si="10"/>
        <v>72.674418604651166</v>
      </c>
      <c r="AC23" s="244">
        <f t="shared" si="11"/>
        <v>41.770186335403714</v>
      </c>
      <c r="AD23" s="244">
        <f t="shared" si="11"/>
        <v>31.869369369369366</v>
      </c>
      <c r="AE23" s="244">
        <f t="shared" si="11"/>
        <v>34.982332155477032</v>
      </c>
      <c r="AF23" s="244">
        <f t="shared" si="11"/>
        <v>37.424789410348971</v>
      </c>
      <c r="AG23" s="244">
        <f t="shared" si="11"/>
        <v>40.357142857142854</v>
      </c>
      <c r="AH23" s="173"/>
      <c r="AI23" s="244">
        <f t="shared" si="12"/>
        <v>55.14705882352942</v>
      </c>
      <c r="AJ23" s="244">
        <f t="shared" si="13"/>
        <v>42.994139584443261</v>
      </c>
      <c r="AK23" s="244">
        <f t="shared" si="13"/>
        <v>37.716570413149711</v>
      </c>
      <c r="AL23" s="244">
        <f t="shared" si="13"/>
        <v>39.776785714285715</v>
      </c>
      <c r="AM23" s="244">
        <f t="shared" si="13"/>
        <v>40.706806282722503</v>
      </c>
      <c r="AN23" s="310">
        <f t="shared" si="13"/>
        <v>44.31372549019607</v>
      </c>
    </row>
    <row r="24" spans="2:40" x14ac:dyDescent="0.25">
      <c r="B24" s="303"/>
      <c r="C24" s="228"/>
      <c r="D24" s="228"/>
      <c r="E24" s="228"/>
      <c r="F24" s="228"/>
      <c r="G24" s="228"/>
      <c r="H24" s="231"/>
      <c r="I24" s="173"/>
      <c r="K24" s="240">
        <f t="shared" si="4"/>
        <v>250</v>
      </c>
      <c r="L24" s="241">
        <f>L23+$P$8</f>
        <v>1.7</v>
      </c>
      <c r="M24" s="230">
        <f t="shared" si="14"/>
        <v>5</v>
      </c>
      <c r="N24" s="244">
        <f t="shared" si="6"/>
        <v>41.946308724832214</v>
      </c>
      <c r="O24" s="244">
        <f t="shared" si="7"/>
        <v>41.526717557251914</v>
      </c>
      <c r="P24" s="244">
        <f t="shared" si="7"/>
        <v>41.910631741140222</v>
      </c>
      <c r="Q24" s="244">
        <f t="shared" si="7"/>
        <v>39.824304538799417</v>
      </c>
      <c r="R24" s="244">
        <f t="shared" si="7"/>
        <v>40.058910162002945</v>
      </c>
      <c r="S24" s="244">
        <f t="shared" si="7"/>
        <v>38.691322901849226</v>
      </c>
      <c r="T24" s="173"/>
      <c r="U24" s="244">
        <f t="shared" si="8"/>
        <v>59.523809523809518</v>
      </c>
      <c r="V24" s="244">
        <f t="shared" si="9"/>
        <v>47.058823529411754</v>
      </c>
      <c r="W24" s="244">
        <f t="shared" si="9"/>
        <v>38.095238095238095</v>
      </c>
      <c r="X24" s="244">
        <f t="shared" si="9"/>
        <v>38.418079096045197</v>
      </c>
      <c r="Y24" s="244">
        <f t="shared" si="9"/>
        <v>34.782608695652172</v>
      </c>
      <c r="Z24" s="244">
        <f t="shared" si="9"/>
        <v>36.170212765957444</v>
      </c>
      <c r="AA24" s="173"/>
      <c r="AB24" s="244">
        <f t="shared" si="10"/>
        <v>72.674418604651166</v>
      </c>
      <c r="AC24" s="244">
        <f t="shared" si="11"/>
        <v>42.23602484472049</v>
      </c>
      <c r="AD24" s="244">
        <f t="shared" si="11"/>
        <v>32.545045045045043</v>
      </c>
      <c r="AE24" s="244">
        <f t="shared" si="11"/>
        <v>36.042402826855117</v>
      </c>
      <c r="AF24" s="244">
        <f t="shared" si="11"/>
        <v>38.86883273164861</v>
      </c>
      <c r="AG24" s="244">
        <f t="shared" si="11"/>
        <v>42.499999999999993</v>
      </c>
      <c r="AH24" s="173"/>
      <c r="AI24" s="244">
        <f t="shared" si="12"/>
        <v>55.14705882352942</v>
      </c>
      <c r="AJ24" s="244">
        <f t="shared" si="13"/>
        <v>43.473628129994665</v>
      </c>
      <c r="AK24" s="244">
        <f t="shared" si="13"/>
        <v>38.516215015548639</v>
      </c>
      <c r="AL24" s="244">
        <f t="shared" si="13"/>
        <v>40.982142857142861</v>
      </c>
      <c r="AM24" s="244">
        <f t="shared" si="13"/>
        <v>42.277486910994753</v>
      </c>
      <c r="AN24" s="310">
        <f t="shared" si="13"/>
        <v>46.666666666666657</v>
      </c>
    </row>
    <row r="25" spans="2:40" x14ac:dyDescent="0.25">
      <c r="B25" s="303"/>
      <c r="C25" s="276" t="s">
        <v>3</v>
      </c>
      <c r="D25" s="276"/>
      <c r="E25" s="276"/>
      <c r="F25" s="276"/>
      <c r="G25" s="276"/>
      <c r="H25" s="304"/>
      <c r="I25" s="173"/>
      <c r="K25" s="229">
        <f t="shared" si="4"/>
        <v>250</v>
      </c>
      <c r="L25" s="241">
        <f t="shared" ref="L25:L26" si="15">L24+$P$8</f>
        <v>2</v>
      </c>
      <c r="M25" s="230">
        <f t="shared" si="14"/>
        <v>5</v>
      </c>
      <c r="N25" s="244">
        <f t="shared" si="6"/>
        <v>41.946308724832214</v>
      </c>
      <c r="O25" s="244">
        <f t="shared" si="7"/>
        <v>41.984732824427489</v>
      </c>
      <c r="P25" s="244">
        <f t="shared" si="7"/>
        <v>42.372881355932208</v>
      </c>
      <c r="Q25" s="244">
        <f t="shared" si="7"/>
        <v>40.263543191800878</v>
      </c>
      <c r="R25" s="244">
        <f t="shared" si="7"/>
        <v>40.500736377025035</v>
      </c>
      <c r="S25" s="244">
        <f t="shared" si="7"/>
        <v>39.118065433854916</v>
      </c>
      <c r="T25" s="173"/>
      <c r="U25" s="244">
        <f t="shared" si="8"/>
        <v>59.523809523809518</v>
      </c>
      <c r="V25" s="244">
        <f t="shared" si="9"/>
        <v>47.577854671280271</v>
      </c>
      <c r="W25" s="244">
        <f t="shared" si="9"/>
        <v>38.515406162464984</v>
      </c>
      <c r="X25" s="244">
        <f t="shared" si="9"/>
        <v>38.841807909604519</v>
      </c>
      <c r="Y25" s="244">
        <f t="shared" si="9"/>
        <v>35.166240409207163</v>
      </c>
      <c r="Z25" s="244">
        <f t="shared" si="9"/>
        <v>36.569148936170208</v>
      </c>
      <c r="AA25" s="173"/>
      <c r="AB25" s="244">
        <f t="shared" si="10"/>
        <v>72.674418604651166</v>
      </c>
      <c r="AC25" s="244">
        <f t="shared" si="11"/>
        <v>42.701863354037258</v>
      </c>
      <c r="AD25" s="244">
        <f t="shared" si="11"/>
        <v>33.22072072072072</v>
      </c>
      <c r="AE25" s="244">
        <f t="shared" si="11"/>
        <v>37.102473498233216</v>
      </c>
      <c r="AF25" s="244">
        <f t="shared" si="11"/>
        <v>40.312876052948248</v>
      </c>
      <c r="AG25" s="244">
        <f t="shared" si="11"/>
        <v>44.642857142857139</v>
      </c>
      <c r="AH25" s="173"/>
      <c r="AI25" s="244">
        <f t="shared" si="12"/>
        <v>55.14705882352942</v>
      </c>
      <c r="AJ25" s="244">
        <f t="shared" si="13"/>
        <v>43.953116675546084</v>
      </c>
      <c r="AK25" s="244">
        <f t="shared" si="13"/>
        <v>39.315859617947574</v>
      </c>
      <c r="AL25" s="244">
        <f t="shared" si="13"/>
        <v>42.1875</v>
      </c>
      <c r="AM25" s="244">
        <f t="shared" si="13"/>
        <v>43.848167539267003</v>
      </c>
      <c r="AN25" s="310">
        <f t="shared" si="13"/>
        <v>49.019607843137251</v>
      </c>
    </row>
    <row r="26" spans="2:40" x14ac:dyDescent="0.25">
      <c r="B26" s="302" t="s">
        <v>0</v>
      </c>
      <c r="C26" s="228">
        <v>0</v>
      </c>
      <c r="D26" s="228">
        <v>10</v>
      </c>
      <c r="E26" s="228">
        <v>20</v>
      </c>
      <c r="F26" s="228">
        <v>30</v>
      </c>
      <c r="G26" s="228">
        <v>40</v>
      </c>
      <c r="H26" s="231">
        <v>60</v>
      </c>
      <c r="I26" s="173"/>
      <c r="K26" s="253">
        <f>K33-$P$7</f>
        <v>250</v>
      </c>
      <c r="L26" s="254">
        <f t="shared" si="15"/>
        <v>2.2999999999999998</v>
      </c>
      <c r="M26" s="254">
        <f t="shared" si="14"/>
        <v>5</v>
      </c>
      <c r="N26" s="256">
        <f t="shared" si="6"/>
        <v>41.946308724832214</v>
      </c>
      <c r="O26" s="256">
        <f t="shared" si="7"/>
        <v>42.442748091603058</v>
      </c>
      <c r="P26" s="256">
        <f t="shared" si="7"/>
        <v>42.835130970724194</v>
      </c>
      <c r="Q26" s="256">
        <f t="shared" si="7"/>
        <v>40.702781844802345</v>
      </c>
      <c r="R26" s="256">
        <f t="shared" si="7"/>
        <v>40.942562592047132</v>
      </c>
      <c r="S26" s="256">
        <f t="shared" si="7"/>
        <v>39.544807965860599</v>
      </c>
      <c r="T26" s="208"/>
      <c r="U26" s="256">
        <f t="shared" si="8"/>
        <v>59.523809523809518</v>
      </c>
      <c r="V26" s="256">
        <f t="shared" si="9"/>
        <v>48.096885813148781</v>
      </c>
      <c r="W26" s="256">
        <f t="shared" si="9"/>
        <v>38.935574229691881</v>
      </c>
      <c r="X26" s="256">
        <f t="shared" si="9"/>
        <v>39.265536723163841</v>
      </c>
      <c r="Y26" s="256">
        <f t="shared" si="9"/>
        <v>35.549872122762146</v>
      </c>
      <c r="Z26" s="256">
        <f t="shared" si="9"/>
        <v>36.968085106382979</v>
      </c>
      <c r="AA26" s="208"/>
      <c r="AB26" s="256">
        <f t="shared" si="10"/>
        <v>72.674418604651166</v>
      </c>
      <c r="AC26" s="256">
        <f t="shared" si="11"/>
        <v>43.167701863354026</v>
      </c>
      <c r="AD26" s="256">
        <f t="shared" si="11"/>
        <v>33.896396396396391</v>
      </c>
      <c r="AE26" s="256">
        <f t="shared" si="11"/>
        <v>38.162544169611301</v>
      </c>
      <c r="AF26" s="256">
        <f t="shared" si="11"/>
        <v>41.756919374247893</v>
      </c>
      <c r="AG26" s="256">
        <f t="shared" si="11"/>
        <v>46.785714285714285</v>
      </c>
      <c r="AH26" s="208"/>
      <c r="AI26" s="256">
        <f t="shared" si="12"/>
        <v>55.14705882352942</v>
      </c>
      <c r="AJ26" s="256">
        <f t="shared" si="13"/>
        <v>44.432605221097489</v>
      </c>
      <c r="AK26" s="256">
        <f t="shared" si="13"/>
        <v>40.115504220346509</v>
      </c>
      <c r="AL26" s="256">
        <f t="shared" si="13"/>
        <v>43.392857142857146</v>
      </c>
      <c r="AM26" s="256">
        <f t="shared" si="13"/>
        <v>45.418848167539259</v>
      </c>
      <c r="AN26" s="314">
        <f t="shared" si="13"/>
        <v>51.372549019607831</v>
      </c>
    </row>
    <row r="27" spans="2:40" x14ac:dyDescent="0.25">
      <c r="B27" s="303"/>
      <c r="C27" s="315" t="s">
        <v>44</v>
      </c>
      <c r="D27" s="315"/>
      <c r="E27" s="315"/>
      <c r="F27" s="315"/>
      <c r="G27" s="315"/>
      <c r="H27" s="316"/>
      <c r="I27" s="173"/>
      <c r="K27" s="240">
        <f>$M$7</f>
        <v>300</v>
      </c>
      <c r="L27" s="230">
        <f>L28-$P$8</f>
        <v>0.49999999999999983</v>
      </c>
      <c r="M27" s="230">
        <f t="shared" si="14"/>
        <v>5</v>
      </c>
      <c r="N27" s="244">
        <f t="shared" si="6"/>
        <v>50.335570469798661</v>
      </c>
      <c r="O27" s="244">
        <f t="shared" si="7"/>
        <v>47.328244274809165</v>
      </c>
      <c r="P27" s="244">
        <f t="shared" si="7"/>
        <v>47.765793528505391</v>
      </c>
      <c r="Q27" s="244">
        <f t="shared" si="7"/>
        <v>45.387994143484633</v>
      </c>
      <c r="R27" s="244">
        <f t="shared" si="7"/>
        <v>45.655375552282763</v>
      </c>
      <c r="S27" s="244">
        <f t="shared" si="7"/>
        <v>44.096728307254629</v>
      </c>
      <c r="T27" s="173"/>
      <c r="U27" s="244">
        <f t="shared" si="8"/>
        <v>71.428571428571431</v>
      </c>
      <c r="V27" s="244">
        <f t="shared" si="9"/>
        <v>53.633217993079576</v>
      </c>
      <c r="W27" s="244">
        <f t="shared" si="9"/>
        <v>43.417366946778706</v>
      </c>
      <c r="X27" s="244">
        <f t="shared" si="9"/>
        <v>43.78531073446328</v>
      </c>
      <c r="Y27" s="244">
        <f t="shared" si="9"/>
        <v>39.641943734015342</v>
      </c>
      <c r="Z27" s="244">
        <f t="shared" si="9"/>
        <v>41.223404255319153</v>
      </c>
      <c r="AA27" s="173"/>
      <c r="AB27" s="244">
        <f t="shared" si="10"/>
        <v>87.209302325581405</v>
      </c>
      <c r="AC27" s="244">
        <f t="shared" si="11"/>
        <v>48.136645962732906</v>
      </c>
      <c r="AD27" s="244">
        <f t="shared" si="11"/>
        <v>35.472972972972968</v>
      </c>
      <c r="AE27" s="244">
        <f t="shared" si="11"/>
        <v>37.69140164899882</v>
      </c>
      <c r="AF27" s="244">
        <f t="shared" si="11"/>
        <v>39.109506618531888</v>
      </c>
      <c r="AG27" s="244">
        <f t="shared" si="11"/>
        <v>39.88095238095238</v>
      </c>
      <c r="AH27" s="173"/>
      <c r="AI27" s="244">
        <f t="shared" si="12"/>
        <v>66.176470588235304</v>
      </c>
      <c r="AJ27" s="244">
        <f t="shared" si="13"/>
        <v>49.547149706979219</v>
      </c>
      <c r="AK27" s="244">
        <f t="shared" si="13"/>
        <v>41.981341625944019</v>
      </c>
      <c r="AL27" s="244">
        <f t="shared" si="13"/>
        <v>42.857142857142861</v>
      </c>
      <c r="AM27" s="244">
        <f t="shared" si="13"/>
        <v>42.539267015706798</v>
      </c>
      <c r="AN27" s="310">
        <f t="shared" si="13"/>
        <v>43.790849673202608</v>
      </c>
    </row>
    <row r="28" spans="2:40" x14ac:dyDescent="0.25">
      <c r="B28" s="303">
        <v>1975</v>
      </c>
      <c r="C28" s="317">
        <f t="shared" ref="C28:H31" si="16">$C$14/C18</f>
        <v>0.16778523489932887</v>
      </c>
      <c r="D28" s="317">
        <f t="shared" si="16"/>
        <v>0.15267175572519084</v>
      </c>
      <c r="E28" s="317">
        <f t="shared" si="16"/>
        <v>0.15408320493066255</v>
      </c>
      <c r="F28" s="317">
        <f t="shared" si="16"/>
        <v>0.14641288433382138</v>
      </c>
      <c r="G28" s="317">
        <f t="shared" si="16"/>
        <v>0.14727540500736377</v>
      </c>
      <c r="H28" s="258">
        <f t="shared" si="16"/>
        <v>0.14224751066856331</v>
      </c>
      <c r="I28" s="173"/>
      <c r="K28" s="229">
        <f t="shared" ref="K28:K33" si="17">$M$7</f>
        <v>300</v>
      </c>
      <c r="L28" s="241">
        <f>L29-$P$8</f>
        <v>0.79999999999999982</v>
      </c>
      <c r="M28" s="242">
        <f>$M$9</f>
        <v>5</v>
      </c>
      <c r="N28" s="244">
        <f t="shared" si="6"/>
        <v>50.335570469798661</v>
      </c>
      <c r="O28" s="244">
        <f t="shared" si="7"/>
        <v>47.786259541984734</v>
      </c>
      <c r="P28" s="244">
        <f t="shared" si="7"/>
        <v>48.228043143297377</v>
      </c>
      <c r="Q28" s="244">
        <f t="shared" si="7"/>
        <v>45.827232796486093</v>
      </c>
      <c r="R28" s="244">
        <f t="shared" si="7"/>
        <v>46.09720176730486</v>
      </c>
      <c r="S28" s="244">
        <f t="shared" si="7"/>
        <v>44.52347083926032</v>
      </c>
      <c r="T28" s="173"/>
      <c r="U28" s="244">
        <f t="shared" si="8"/>
        <v>71.428571428571431</v>
      </c>
      <c r="V28" s="244">
        <f t="shared" si="9"/>
        <v>54.152249134948086</v>
      </c>
      <c r="W28" s="244">
        <f t="shared" si="9"/>
        <v>43.837535014005603</v>
      </c>
      <c r="X28" s="244">
        <f t="shared" si="9"/>
        <v>44.209039548022602</v>
      </c>
      <c r="Y28" s="244">
        <f t="shared" si="9"/>
        <v>40.025575447570333</v>
      </c>
      <c r="Z28" s="244">
        <f t="shared" si="9"/>
        <v>41.622340425531917</v>
      </c>
      <c r="AA28" s="173"/>
      <c r="AB28" s="244">
        <f t="shared" si="10"/>
        <v>87.209302325581405</v>
      </c>
      <c r="AC28" s="244">
        <f t="shared" si="11"/>
        <v>48.602484472049682</v>
      </c>
      <c r="AD28" s="244">
        <f t="shared" si="11"/>
        <v>36.148648648648646</v>
      </c>
      <c r="AE28" s="244">
        <f t="shared" si="11"/>
        <v>38.751472320376912</v>
      </c>
      <c r="AF28" s="244">
        <f t="shared" si="11"/>
        <v>40.553549939831527</v>
      </c>
      <c r="AG28" s="244">
        <f t="shared" si="11"/>
        <v>42.023809523809526</v>
      </c>
      <c r="AH28" s="173"/>
      <c r="AI28" s="244">
        <f t="shared" si="12"/>
        <v>66.176470588235304</v>
      </c>
      <c r="AJ28" s="244">
        <f t="shared" si="13"/>
        <v>50.026638252530631</v>
      </c>
      <c r="AK28" s="244">
        <f t="shared" si="13"/>
        <v>42.780986228342954</v>
      </c>
      <c r="AL28" s="244">
        <f t="shared" si="13"/>
        <v>44.062500000000007</v>
      </c>
      <c r="AM28" s="244">
        <f t="shared" si="13"/>
        <v>44.109947643979048</v>
      </c>
      <c r="AN28" s="310">
        <f t="shared" si="13"/>
        <v>46.143790849673195</v>
      </c>
    </row>
    <row r="29" spans="2:40" x14ac:dyDescent="0.25">
      <c r="B29" s="303">
        <v>1976</v>
      </c>
      <c r="C29" s="317">
        <f t="shared" si="16"/>
        <v>0.23809523809523808</v>
      </c>
      <c r="D29" s="317">
        <f t="shared" si="16"/>
        <v>0.17301038062283736</v>
      </c>
      <c r="E29" s="317">
        <f t="shared" si="16"/>
        <v>0.14005602240896359</v>
      </c>
      <c r="F29" s="317">
        <f t="shared" si="16"/>
        <v>0.14124293785310735</v>
      </c>
      <c r="G29" s="317">
        <f t="shared" si="16"/>
        <v>0.12787723785166241</v>
      </c>
      <c r="H29" s="258">
        <f t="shared" si="16"/>
        <v>0.13297872340425532</v>
      </c>
      <c r="I29" s="173"/>
      <c r="K29" s="240">
        <f>$M$7</f>
        <v>300</v>
      </c>
      <c r="L29" s="241">
        <f>L30-$P$8</f>
        <v>1.0999999999999999</v>
      </c>
      <c r="M29" s="230">
        <f t="shared" si="14"/>
        <v>5</v>
      </c>
      <c r="N29" s="244">
        <f t="shared" si="6"/>
        <v>50.335570469798661</v>
      </c>
      <c r="O29" s="244">
        <f t="shared" si="7"/>
        <v>48.244274809160309</v>
      </c>
      <c r="P29" s="244">
        <f t="shared" si="7"/>
        <v>48.690292758089363</v>
      </c>
      <c r="Q29" s="244">
        <f t="shared" si="7"/>
        <v>46.266471449487561</v>
      </c>
      <c r="R29" s="244">
        <f t="shared" si="7"/>
        <v>46.539027982326949</v>
      </c>
      <c r="S29" s="244">
        <f t="shared" si="7"/>
        <v>44.95021337126601</v>
      </c>
      <c r="T29" s="173"/>
      <c r="U29" s="244">
        <f t="shared" si="8"/>
        <v>71.428571428571431</v>
      </c>
      <c r="V29" s="244">
        <f t="shared" si="9"/>
        <v>54.671280276816603</v>
      </c>
      <c r="W29" s="244">
        <f t="shared" si="9"/>
        <v>44.257703081232492</v>
      </c>
      <c r="X29" s="244">
        <f t="shared" si="9"/>
        <v>44.632768361581924</v>
      </c>
      <c r="Y29" s="244">
        <f t="shared" si="9"/>
        <v>40.409207161125316</v>
      </c>
      <c r="Z29" s="244">
        <f t="shared" si="9"/>
        <v>42.021276595744681</v>
      </c>
      <c r="AA29" s="173"/>
      <c r="AB29" s="244">
        <f t="shared" si="10"/>
        <v>87.209302325581405</v>
      </c>
      <c r="AC29" s="244">
        <f t="shared" si="11"/>
        <v>49.06832298136645</v>
      </c>
      <c r="AD29" s="244">
        <f t="shared" si="11"/>
        <v>36.824324324324323</v>
      </c>
      <c r="AE29" s="244">
        <f t="shared" si="11"/>
        <v>39.811542991755005</v>
      </c>
      <c r="AF29" s="244">
        <f t="shared" si="11"/>
        <v>41.997593261131165</v>
      </c>
      <c r="AG29" s="244">
        <f t="shared" si="11"/>
        <v>44.166666666666664</v>
      </c>
      <c r="AH29" s="173"/>
      <c r="AI29" s="244">
        <f t="shared" si="12"/>
        <v>66.176470588235304</v>
      </c>
      <c r="AJ29" s="244">
        <f t="shared" si="13"/>
        <v>50.506126798082043</v>
      </c>
      <c r="AK29" s="244">
        <f t="shared" si="13"/>
        <v>43.580630830741889</v>
      </c>
      <c r="AL29" s="244">
        <f t="shared" si="13"/>
        <v>45.267857142857146</v>
      </c>
      <c r="AM29" s="244">
        <f t="shared" si="13"/>
        <v>45.680628272251305</v>
      </c>
      <c r="AN29" s="310">
        <f t="shared" si="13"/>
        <v>48.496732026143782</v>
      </c>
    </row>
    <row r="30" spans="2:40" x14ac:dyDescent="0.25">
      <c r="B30" s="303">
        <v>1977</v>
      </c>
      <c r="C30" s="317">
        <f t="shared" si="16"/>
        <v>0.29069767441860467</v>
      </c>
      <c r="D30" s="317">
        <f t="shared" si="16"/>
        <v>0.15527950310559005</v>
      </c>
      <c r="E30" s="317">
        <f t="shared" si="16"/>
        <v>0.11261261261261261</v>
      </c>
      <c r="F30" s="317">
        <f t="shared" si="16"/>
        <v>0.11778563015312132</v>
      </c>
      <c r="G30" s="317">
        <f t="shared" si="16"/>
        <v>0.12033694344163658</v>
      </c>
      <c r="H30" s="258">
        <f t="shared" si="16"/>
        <v>0.11904761904761904</v>
      </c>
      <c r="I30" s="173"/>
      <c r="K30" s="229">
        <f t="shared" si="17"/>
        <v>300</v>
      </c>
      <c r="L30" s="241">
        <f>$M$8</f>
        <v>1.4</v>
      </c>
      <c r="M30" s="230">
        <f t="shared" si="14"/>
        <v>5</v>
      </c>
      <c r="N30" s="244">
        <f t="shared" si="6"/>
        <v>50.335570469798661</v>
      </c>
      <c r="O30" s="244">
        <f t="shared" si="7"/>
        <v>48.702290076335878</v>
      </c>
      <c r="P30" s="244">
        <f t="shared" si="7"/>
        <v>49.152542372881349</v>
      </c>
      <c r="Q30" s="244">
        <f t="shared" si="7"/>
        <v>46.705710102489022</v>
      </c>
      <c r="R30" s="244">
        <f t="shared" si="7"/>
        <v>46.980854197349039</v>
      </c>
      <c r="S30" s="244">
        <f t="shared" si="7"/>
        <v>45.3769559032717</v>
      </c>
      <c r="T30" s="173"/>
      <c r="U30" s="244">
        <f t="shared" si="8"/>
        <v>71.428571428571431</v>
      </c>
      <c r="V30" s="244">
        <f t="shared" si="9"/>
        <v>55.190311418685113</v>
      </c>
      <c r="W30" s="244">
        <f t="shared" si="9"/>
        <v>44.677871148459381</v>
      </c>
      <c r="X30" s="244">
        <f t="shared" si="9"/>
        <v>45.056497175141246</v>
      </c>
      <c r="Y30" s="244">
        <f t="shared" si="9"/>
        <v>40.792838874680307</v>
      </c>
      <c r="Z30" s="244">
        <f t="shared" si="9"/>
        <v>42.420212765957451</v>
      </c>
      <c r="AA30" s="173"/>
      <c r="AB30" s="244">
        <f t="shared" si="10"/>
        <v>87.209302325581405</v>
      </c>
      <c r="AC30" s="244">
        <f t="shared" si="11"/>
        <v>49.534161490683218</v>
      </c>
      <c r="AD30" s="244">
        <f t="shared" si="11"/>
        <v>37.5</v>
      </c>
      <c r="AE30" s="244">
        <f t="shared" si="11"/>
        <v>40.871613663133097</v>
      </c>
      <c r="AF30" s="244">
        <f t="shared" si="11"/>
        <v>43.441636582430803</v>
      </c>
      <c r="AG30" s="244">
        <f t="shared" si="11"/>
        <v>46.30952380952381</v>
      </c>
      <c r="AH30" s="173"/>
      <c r="AI30" s="244">
        <f t="shared" si="12"/>
        <v>66.176470588235304</v>
      </c>
      <c r="AJ30" s="244">
        <f t="shared" si="13"/>
        <v>50.985615343633455</v>
      </c>
      <c r="AK30" s="244">
        <f t="shared" si="13"/>
        <v>44.380275433140824</v>
      </c>
      <c r="AL30" s="244">
        <f t="shared" si="13"/>
        <v>46.473214285714292</v>
      </c>
      <c r="AM30" s="244">
        <f t="shared" si="13"/>
        <v>47.251308900523554</v>
      </c>
      <c r="AN30" s="310">
        <f t="shared" si="13"/>
        <v>50.849673202614369</v>
      </c>
    </row>
    <row r="31" spans="2:40" ht="15.75" thickBot="1" x14ac:dyDescent="0.3">
      <c r="B31" s="318" t="s">
        <v>1</v>
      </c>
      <c r="C31" s="319">
        <f t="shared" si="16"/>
        <v>0.22058823529411767</v>
      </c>
      <c r="D31" s="319">
        <f t="shared" si="16"/>
        <v>0.15982951518380392</v>
      </c>
      <c r="E31" s="319">
        <f t="shared" si="16"/>
        <v>0.13327410039982229</v>
      </c>
      <c r="F31" s="319">
        <f t="shared" si="16"/>
        <v>0.13392857142857145</v>
      </c>
      <c r="G31" s="319">
        <f t="shared" si="16"/>
        <v>0.13089005235602091</v>
      </c>
      <c r="H31" s="320">
        <f t="shared" si="16"/>
        <v>0.13071895424836599</v>
      </c>
      <c r="I31" s="173"/>
      <c r="K31" s="240">
        <f>$M$7</f>
        <v>300</v>
      </c>
      <c r="L31" s="230">
        <f t="shared" ref="L31:L33" si="18">L30+$P$8</f>
        <v>1.7</v>
      </c>
      <c r="M31" s="230">
        <f t="shared" si="14"/>
        <v>5</v>
      </c>
      <c r="N31" s="244">
        <f t="shared" si="6"/>
        <v>50.335570469798661</v>
      </c>
      <c r="O31" s="244">
        <f t="shared" si="7"/>
        <v>49.160305343511453</v>
      </c>
      <c r="P31" s="244">
        <f t="shared" si="7"/>
        <v>49.614791987673343</v>
      </c>
      <c r="Q31" s="244">
        <f t="shared" si="7"/>
        <v>47.144948755490489</v>
      </c>
      <c r="R31" s="244">
        <f t="shared" si="7"/>
        <v>47.422680412371129</v>
      </c>
      <c r="S31" s="244">
        <f t="shared" si="7"/>
        <v>45.80369843527739</v>
      </c>
      <c r="T31" s="173"/>
      <c r="U31" s="244">
        <f t="shared" si="8"/>
        <v>71.428571428571431</v>
      </c>
      <c r="V31" s="244">
        <f t="shared" si="9"/>
        <v>55.709342560553623</v>
      </c>
      <c r="W31" s="244">
        <f t="shared" si="9"/>
        <v>45.098039215686271</v>
      </c>
      <c r="X31" s="244">
        <f t="shared" si="9"/>
        <v>45.480225988700568</v>
      </c>
      <c r="Y31" s="244">
        <f t="shared" si="9"/>
        <v>41.17647058823529</v>
      </c>
      <c r="Z31" s="244">
        <f t="shared" si="9"/>
        <v>42.819148936170215</v>
      </c>
      <c r="AA31" s="173"/>
      <c r="AB31" s="244">
        <f t="shared" si="10"/>
        <v>87.209302325581405</v>
      </c>
      <c r="AC31" s="244">
        <f t="shared" si="11"/>
        <v>49.999999999999993</v>
      </c>
      <c r="AD31" s="244">
        <f t="shared" si="11"/>
        <v>38.17567567567567</v>
      </c>
      <c r="AE31" s="244">
        <f t="shared" si="11"/>
        <v>41.931684334511189</v>
      </c>
      <c r="AF31" s="244">
        <f t="shared" si="11"/>
        <v>44.885679903730441</v>
      </c>
      <c r="AG31" s="244">
        <f t="shared" si="11"/>
        <v>48.452380952380956</v>
      </c>
      <c r="AH31" s="173"/>
      <c r="AI31" s="244">
        <f t="shared" si="12"/>
        <v>66.176470588235304</v>
      </c>
      <c r="AJ31" s="244">
        <f t="shared" si="13"/>
        <v>51.46510388918486</v>
      </c>
      <c r="AK31" s="244">
        <f t="shared" si="13"/>
        <v>45.179920035539752</v>
      </c>
      <c r="AL31" s="244">
        <f t="shared" si="13"/>
        <v>47.678571428571438</v>
      </c>
      <c r="AM31" s="244">
        <f t="shared" si="13"/>
        <v>48.821989528795804</v>
      </c>
      <c r="AN31" s="310">
        <f t="shared" si="13"/>
        <v>53.202614379084963</v>
      </c>
    </row>
    <row r="32" spans="2:40" x14ac:dyDescent="0.25">
      <c r="B32" s="321"/>
      <c r="C32" s="322"/>
      <c r="D32" s="322"/>
      <c r="E32" s="322"/>
      <c r="F32" s="322"/>
      <c r="G32" s="322"/>
      <c r="H32" s="323"/>
      <c r="I32" s="173"/>
      <c r="K32" s="229">
        <f t="shared" si="17"/>
        <v>300</v>
      </c>
      <c r="L32" s="230">
        <f t="shared" si="18"/>
        <v>2</v>
      </c>
      <c r="M32" s="230">
        <f t="shared" si="14"/>
        <v>5</v>
      </c>
      <c r="N32" s="244">
        <f t="shared" si="6"/>
        <v>50.335570469798661</v>
      </c>
      <c r="O32" s="244">
        <f t="shared" si="7"/>
        <v>49.618320610687029</v>
      </c>
      <c r="P32" s="244">
        <f t="shared" si="7"/>
        <v>50.077041602465329</v>
      </c>
      <c r="Q32" s="244">
        <f t="shared" si="7"/>
        <v>47.58418740849195</v>
      </c>
      <c r="R32" s="244">
        <f t="shared" si="7"/>
        <v>47.864506627393226</v>
      </c>
      <c r="S32" s="244">
        <f t="shared" si="7"/>
        <v>46.23044096728308</v>
      </c>
      <c r="T32" s="173"/>
      <c r="U32" s="244">
        <f t="shared" si="8"/>
        <v>71.428571428571431</v>
      </c>
      <c r="V32" s="244">
        <f t="shared" si="9"/>
        <v>56.22837370242214</v>
      </c>
      <c r="W32" s="244">
        <f t="shared" si="9"/>
        <v>45.51820728291316</v>
      </c>
      <c r="X32" s="244">
        <f t="shared" si="9"/>
        <v>45.903954802259889</v>
      </c>
      <c r="Y32" s="244">
        <f t="shared" si="9"/>
        <v>41.56010230179028</v>
      </c>
      <c r="Z32" s="244">
        <f t="shared" si="9"/>
        <v>43.218085106382979</v>
      </c>
      <c r="AA32" s="173"/>
      <c r="AB32" s="244">
        <f t="shared" si="10"/>
        <v>87.209302325581405</v>
      </c>
      <c r="AC32" s="244">
        <f t="shared" si="11"/>
        <v>50.465838509316761</v>
      </c>
      <c r="AD32" s="244">
        <f t="shared" si="11"/>
        <v>38.851351351351347</v>
      </c>
      <c r="AE32" s="244">
        <f t="shared" si="11"/>
        <v>42.991755005889281</v>
      </c>
      <c r="AF32" s="244">
        <f t="shared" si="11"/>
        <v>46.329723225030079</v>
      </c>
      <c r="AG32" s="244">
        <f t="shared" si="11"/>
        <v>50.595238095238095</v>
      </c>
      <c r="AH32" s="173"/>
      <c r="AI32" s="244">
        <f t="shared" si="12"/>
        <v>66.176470588235304</v>
      </c>
      <c r="AJ32" s="244">
        <f t="shared" si="13"/>
        <v>51.944592434736279</v>
      </c>
      <c r="AK32" s="244">
        <f t="shared" si="13"/>
        <v>45.979564637938687</v>
      </c>
      <c r="AL32" s="244">
        <f t="shared" si="13"/>
        <v>48.883928571428577</v>
      </c>
      <c r="AM32" s="244">
        <f t="shared" si="13"/>
        <v>50.392670157068054</v>
      </c>
      <c r="AN32" s="310">
        <f t="shared" si="13"/>
        <v>55.555555555555543</v>
      </c>
    </row>
    <row r="33" spans="2:54" x14ac:dyDescent="0.25">
      <c r="B33" s="196"/>
      <c r="C33" s="173"/>
      <c r="D33" s="173"/>
      <c r="E33" s="173"/>
      <c r="F33" s="173"/>
      <c r="G33" s="173"/>
      <c r="H33" s="197"/>
      <c r="I33" s="173"/>
      <c r="K33" s="253">
        <f t="shared" si="17"/>
        <v>300</v>
      </c>
      <c r="L33" s="254">
        <f t="shared" si="18"/>
        <v>2.2999999999999998</v>
      </c>
      <c r="M33" s="254">
        <f t="shared" si="14"/>
        <v>5</v>
      </c>
      <c r="N33" s="256">
        <f t="shared" si="6"/>
        <v>50.335570469798661</v>
      </c>
      <c r="O33" s="256">
        <f t="shared" si="7"/>
        <v>50.076335877862597</v>
      </c>
      <c r="P33" s="256">
        <f t="shared" si="7"/>
        <v>50.539291217257315</v>
      </c>
      <c r="Q33" s="256">
        <f t="shared" si="7"/>
        <v>48.023426061493417</v>
      </c>
      <c r="R33" s="256">
        <f t="shared" si="7"/>
        <v>48.306332842415316</v>
      </c>
      <c r="S33" s="256">
        <f t="shared" si="7"/>
        <v>46.657183499288763</v>
      </c>
      <c r="T33" s="208"/>
      <c r="U33" s="256">
        <f t="shared" si="8"/>
        <v>71.428571428571431</v>
      </c>
      <c r="V33" s="256">
        <f t="shared" si="9"/>
        <v>56.747404844290649</v>
      </c>
      <c r="W33" s="256">
        <f t="shared" si="9"/>
        <v>45.938375350140056</v>
      </c>
      <c r="X33" s="256">
        <f t="shared" si="9"/>
        <v>46.327683615819211</v>
      </c>
      <c r="Y33" s="256">
        <f t="shared" si="9"/>
        <v>41.943734015345264</v>
      </c>
      <c r="Z33" s="256">
        <f t="shared" si="9"/>
        <v>43.61702127659575</v>
      </c>
      <c r="AA33" s="208"/>
      <c r="AB33" s="256">
        <f t="shared" si="10"/>
        <v>87.209302325581405</v>
      </c>
      <c r="AC33" s="256">
        <f t="shared" si="11"/>
        <v>50.931677018633529</v>
      </c>
      <c r="AD33" s="256">
        <f t="shared" si="11"/>
        <v>39.527027027027025</v>
      </c>
      <c r="AE33" s="256">
        <f t="shared" si="11"/>
        <v>44.051825677267374</v>
      </c>
      <c r="AF33" s="256">
        <f t="shared" si="11"/>
        <v>47.773766546329718</v>
      </c>
      <c r="AG33" s="256">
        <f t="shared" si="11"/>
        <v>52.738095238095234</v>
      </c>
      <c r="AH33" s="208"/>
      <c r="AI33" s="256">
        <f t="shared" si="12"/>
        <v>66.176470588235304</v>
      </c>
      <c r="AJ33" s="256">
        <f t="shared" si="13"/>
        <v>52.424080980287684</v>
      </c>
      <c r="AK33" s="256">
        <f t="shared" si="13"/>
        <v>46.779209240337622</v>
      </c>
      <c r="AL33" s="256">
        <f t="shared" si="13"/>
        <v>50.089285714285722</v>
      </c>
      <c r="AM33" s="256">
        <f t="shared" si="13"/>
        <v>51.963350785340303</v>
      </c>
      <c r="AN33" s="314">
        <f t="shared" si="13"/>
        <v>57.908496732026137</v>
      </c>
    </row>
    <row r="34" spans="2:54" x14ac:dyDescent="0.25">
      <c r="B34" s="311"/>
      <c r="C34" s="317"/>
      <c r="D34" s="317"/>
      <c r="E34" s="317"/>
      <c r="F34" s="317"/>
      <c r="G34" s="317"/>
      <c r="H34" s="258"/>
      <c r="I34" s="173"/>
      <c r="K34" s="240">
        <f>K27+$P$7</f>
        <v>350</v>
      </c>
      <c r="L34" s="230">
        <f t="shared" ref="L34:L35" si="19">L35-$P$8</f>
        <v>0.49999999999999983</v>
      </c>
      <c r="M34" s="230">
        <f t="shared" si="14"/>
        <v>5</v>
      </c>
      <c r="N34" s="244">
        <f>$K34*N$18+$L34*N$16</f>
        <v>58.724832214765101</v>
      </c>
      <c r="O34" s="244">
        <f t="shared" si="7"/>
        <v>54.961832061068712</v>
      </c>
      <c r="P34" s="244">
        <f t="shared" si="7"/>
        <v>55.469953775038519</v>
      </c>
      <c r="Q34" s="244">
        <f t="shared" si="7"/>
        <v>52.708638360175698</v>
      </c>
      <c r="R34" s="244">
        <f t="shared" si="7"/>
        <v>53.019145802650954</v>
      </c>
      <c r="S34" s="244">
        <f t="shared" si="7"/>
        <v>51.209103840682793</v>
      </c>
      <c r="T34" s="173"/>
      <c r="U34" s="244">
        <f t="shared" si="8"/>
        <v>83.333333333333329</v>
      </c>
      <c r="V34" s="244">
        <f t="shared" si="9"/>
        <v>62.283737024221445</v>
      </c>
      <c r="W34" s="244">
        <f t="shared" si="9"/>
        <v>50.420168067226889</v>
      </c>
      <c r="X34" s="244">
        <f t="shared" si="9"/>
        <v>50.847457627118644</v>
      </c>
      <c r="Y34" s="244">
        <f t="shared" si="9"/>
        <v>46.035805626598467</v>
      </c>
      <c r="Z34" s="244">
        <f t="shared" si="9"/>
        <v>47.872340425531917</v>
      </c>
      <c r="AA34" s="173"/>
      <c r="AB34" s="244">
        <f t="shared" si="10"/>
        <v>101.74418604651163</v>
      </c>
      <c r="AC34" s="244">
        <f t="shared" si="11"/>
        <v>55.90062111801241</v>
      </c>
      <c r="AD34" s="244">
        <f t="shared" si="11"/>
        <v>41.103603603603602</v>
      </c>
      <c r="AE34" s="244">
        <f t="shared" si="11"/>
        <v>43.580683156654885</v>
      </c>
      <c r="AF34" s="244">
        <f t="shared" si="11"/>
        <v>45.126353790613713</v>
      </c>
      <c r="AG34" s="244">
        <f t="shared" si="11"/>
        <v>45.833333333333329</v>
      </c>
      <c r="AH34" s="173"/>
      <c r="AI34" s="244">
        <f t="shared" si="12"/>
        <v>77.205882352941188</v>
      </c>
      <c r="AJ34" s="244">
        <f t="shared" si="13"/>
        <v>57.538625466169414</v>
      </c>
      <c r="AK34" s="244">
        <f t="shared" si="13"/>
        <v>48.645046645935139</v>
      </c>
      <c r="AL34" s="244">
        <f t="shared" si="13"/>
        <v>49.553571428571431</v>
      </c>
      <c r="AM34" s="244">
        <f t="shared" si="13"/>
        <v>49.083769633507842</v>
      </c>
      <c r="AN34" s="310">
        <f t="shared" si="13"/>
        <v>50.326797385620907</v>
      </c>
    </row>
    <row r="35" spans="2:54" x14ac:dyDescent="0.25">
      <c r="B35" s="311"/>
      <c r="C35" s="317"/>
      <c r="D35" s="317"/>
      <c r="E35" s="317"/>
      <c r="F35" s="317"/>
      <c r="G35" s="317"/>
      <c r="H35" s="258"/>
      <c r="I35" s="173"/>
      <c r="K35" s="240">
        <f t="shared" ref="K35" si="20">K26+$P$7</f>
        <v>300</v>
      </c>
      <c r="L35" s="230">
        <f t="shared" si="19"/>
        <v>0.79999999999999982</v>
      </c>
      <c r="M35" s="230">
        <f t="shared" si="14"/>
        <v>5</v>
      </c>
      <c r="N35" s="244">
        <f>$K35*N$18+$L35*N$16</f>
        <v>50.335570469798661</v>
      </c>
      <c r="O35" s="244">
        <f t="shared" si="7"/>
        <v>47.786259541984734</v>
      </c>
      <c r="P35" s="244">
        <f t="shared" si="7"/>
        <v>48.228043143297377</v>
      </c>
      <c r="Q35" s="244">
        <f t="shared" si="7"/>
        <v>45.827232796486093</v>
      </c>
      <c r="R35" s="244">
        <f t="shared" si="7"/>
        <v>46.09720176730486</v>
      </c>
      <c r="S35" s="244">
        <f t="shared" si="7"/>
        <v>44.52347083926032</v>
      </c>
      <c r="T35" s="173"/>
      <c r="U35" s="244">
        <f t="shared" si="8"/>
        <v>71.428571428571431</v>
      </c>
      <c r="V35" s="244">
        <f t="shared" si="9"/>
        <v>54.152249134948086</v>
      </c>
      <c r="W35" s="244">
        <f t="shared" si="9"/>
        <v>43.837535014005603</v>
      </c>
      <c r="X35" s="244">
        <f t="shared" si="9"/>
        <v>44.209039548022602</v>
      </c>
      <c r="Y35" s="244">
        <f t="shared" si="9"/>
        <v>40.025575447570333</v>
      </c>
      <c r="Z35" s="244">
        <f t="shared" si="9"/>
        <v>41.622340425531917</v>
      </c>
      <c r="AA35" s="173"/>
      <c r="AB35" s="244">
        <f t="shared" si="10"/>
        <v>87.209302325581405</v>
      </c>
      <c r="AC35" s="244">
        <f t="shared" si="11"/>
        <v>48.602484472049682</v>
      </c>
      <c r="AD35" s="244">
        <f t="shared" si="11"/>
        <v>36.148648648648646</v>
      </c>
      <c r="AE35" s="244">
        <f t="shared" si="11"/>
        <v>38.751472320376912</v>
      </c>
      <c r="AF35" s="244">
        <f t="shared" si="11"/>
        <v>40.553549939831527</v>
      </c>
      <c r="AG35" s="244">
        <f t="shared" si="11"/>
        <v>42.023809523809526</v>
      </c>
      <c r="AH35" s="173"/>
      <c r="AI35" s="244">
        <f t="shared" si="12"/>
        <v>66.176470588235304</v>
      </c>
      <c r="AJ35" s="244">
        <f t="shared" si="13"/>
        <v>50.026638252530631</v>
      </c>
      <c r="AK35" s="244">
        <f t="shared" si="13"/>
        <v>42.780986228342954</v>
      </c>
      <c r="AL35" s="244">
        <f t="shared" si="13"/>
        <v>44.062500000000007</v>
      </c>
      <c r="AM35" s="244">
        <f t="shared" si="13"/>
        <v>44.109947643979048</v>
      </c>
      <c r="AN35" s="310">
        <f t="shared" si="13"/>
        <v>46.143790849673195</v>
      </c>
    </row>
    <row r="36" spans="2:54" x14ac:dyDescent="0.25">
      <c r="B36" s="196"/>
      <c r="C36" s="173"/>
      <c r="D36" s="173"/>
      <c r="E36" s="173"/>
      <c r="F36" s="173"/>
      <c r="G36" s="173"/>
      <c r="H36" s="197"/>
      <c r="I36" s="173"/>
      <c r="K36" s="240">
        <f>K27+$P$7</f>
        <v>350</v>
      </c>
      <c r="L36" s="241">
        <f>L37-$P$8</f>
        <v>1.0999999999999999</v>
      </c>
      <c r="M36" s="230">
        <f t="shared" si="14"/>
        <v>5</v>
      </c>
      <c r="N36" s="244">
        <f>$K36*N$18+$L36*N$16</f>
        <v>58.724832214765101</v>
      </c>
      <c r="O36" s="244">
        <f t="shared" si="7"/>
        <v>55.877862595419856</v>
      </c>
      <c r="P36" s="244">
        <f t="shared" si="7"/>
        <v>56.394453004622491</v>
      </c>
      <c r="Q36" s="244">
        <f t="shared" si="7"/>
        <v>53.587115666178626</v>
      </c>
      <c r="R36" s="244">
        <f t="shared" si="7"/>
        <v>53.90279823269514</v>
      </c>
      <c r="S36" s="244">
        <f t="shared" si="7"/>
        <v>52.062588904694174</v>
      </c>
      <c r="T36" s="173"/>
      <c r="U36" s="244">
        <f t="shared" si="8"/>
        <v>83.333333333333329</v>
      </c>
      <c r="V36" s="244">
        <f t="shared" si="9"/>
        <v>63.321799307958472</v>
      </c>
      <c r="W36" s="244">
        <f t="shared" si="9"/>
        <v>51.260504201680675</v>
      </c>
      <c r="X36" s="244">
        <f t="shared" si="9"/>
        <v>51.694915254237287</v>
      </c>
      <c r="Y36" s="244">
        <f t="shared" si="9"/>
        <v>46.803069053708441</v>
      </c>
      <c r="Z36" s="244">
        <f t="shared" si="9"/>
        <v>48.670212765957444</v>
      </c>
      <c r="AA36" s="173"/>
      <c r="AB36" s="244">
        <f t="shared" si="10"/>
        <v>101.74418604651163</v>
      </c>
      <c r="AC36" s="244">
        <f t="shared" si="11"/>
        <v>56.832298136645953</v>
      </c>
      <c r="AD36" s="244">
        <f t="shared" si="11"/>
        <v>42.454954954954957</v>
      </c>
      <c r="AE36" s="244">
        <f t="shared" si="11"/>
        <v>45.70082449941107</v>
      </c>
      <c r="AF36" s="244">
        <f t="shared" si="11"/>
        <v>48.014440433212989</v>
      </c>
      <c r="AG36" s="244">
        <f t="shared" si="11"/>
        <v>50.119047619047613</v>
      </c>
      <c r="AH36" s="173"/>
      <c r="AI36" s="244">
        <f t="shared" si="12"/>
        <v>77.205882352941188</v>
      </c>
      <c r="AJ36" s="244">
        <f t="shared" si="13"/>
        <v>58.497602557272238</v>
      </c>
      <c r="AK36" s="244">
        <f t="shared" si="13"/>
        <v>50.244335850733009</v>
      </c>
      <c r="AL36" s="244">
        <f t="shared" si="13"/>
        <v>51.964285714285715</v>
      </c>
      <c r="AM36" s="244">
        <f t="shared" si="13"/>
        <v>52.225130890052348</v>
      </c>
      <c r="AN36" s="310">
        <f t="shared" si="13"/>
        <v>55.032679738562081</v>
      </c>
    </row>
    <row r="37" spans="2:54" x14ac:dyDescent="0.25">
      <c r="B37" s="196"/>
      <c r="C37" s="173"/>
      <c r="D37" s="173"/>
      <c r="E37" s="173"/>
      <c r="F37" s="173"/>
      <c r="G37" s="173"/>
      <c r="H37" s="197"/>
      <c r="I37" s="173"/>
      <c r="K37" s="229">
        <f>K28+$P$7</f>
        <v>350</v>
      </c>
      <c r="L37" s="241">
        <f>$M$8</f>
        <v>1.4</v>
      </c>
      <c r="M37" s="230">
        <f t="shared" si="14"/>
        <v>5</v>
      </c>
      <c r="N37" s="244">
        <f t="shared" si="6"/>
        <v>58.724832214765101</v>
      </c>
      <c r="O37" s="244">
        <f t="shared" si="7"/>
        <v>56.335877862595424</v>
      </c>
      <c r="P37" s="244">
        <f t="shared" si="7"/>
        <v>56.856702619414477</v>
      </c>
      <c r="Q37" s="244">
        <f t="shared" si="7"/>
        <v>54.026354319180086</v>
      </c>
      <c r="R37" s="244">
        <f t="shared" si="7"/>
        <v>54.34462444771723</v>
      </c>
      <c r="S37" s="244">
        <f t="shared" si="7"/>
        <v>52.489331436699864</v>
      </c>
      <c r="T37" s="173"/>
      <c r="U37" s="244">
        <f t="shared" si="8"/>
        <v>83.333333333333329</v>
      </c>
      <c r="V37" s="244">
        <f t="shared" si="9"/>
        <v>63.840830449826981</v>
      </c>
      <c r="W37" s="244">
        <f t="shared" si="9"/>
        <v>51.680672268907564</v>
      </c>
      <c r="X37" s="244">
        <f t="shared" si="9"/>
        <v>52.118644067796609</v>
      </c>
      <c r="Y37" s="244">
        <f t="shared" si="9"/>
        <v>47.186700767263432</v>
      </c>
      <c r="Z37" s="244">
        <f t="shared" si="9"/>
        <v>49.069148936170215</v>
      </c>
      <c r="AA37" s="173"/>
      <c r="AB37" s="244">
        <f t="shared" si="10"/>
        <v>101.74418604651163</v>
      </c>
      <c r="AC37" s="244">
        <f t="shared" si="11"/>
        <v>57.298136645962721</v>
      </c>
      <c r="AD37" s="244">
        <f t="shared" si="11"/>
        <v>43.130630630630634</v>
      </c>
      <c r="AE37" s="244">
        <f t="shared" si="11"/>
        <v>46.760895170789162</v>
      </c>
      <c r="AF37" s="244">
        <f t="shared" si="11"/>
        <v>49.458483754512628</v>
      </c>
      <c r="AG37" s="244">
        <f t="shared" si="11"/>
        <v>52.261904761904759</v>
      </c>
      <c r="AH37" s="173"/>
      <c r="AI37" s="244">
        <f t="shared" si="12"/>
        <v>77.205882352941188</v>
      </c>
      <c r="AJ37" s="244">
        <f t="shared" si="13"/>
        <v>58.97709110282365</v>
      </c>
      <c r="AK37" s="244">
        <f t="shared" si="13"/>
        <v>51.043980453131937</v>
      </c>
      <c r="AL37" s="244">
        <f t="shared" si="13"/>
        <v>53.169642857142861</v>
      </c>
      <c r="AM37" s="244">
        <f t="shared" si="13"/>
        <v>53.795811518324598</v>
      </c>
      <c r="AN37" s="310">
        <f t="shared" si="13"/>
        <v>57.385620915032668</v>
      </c>
    </row>
    <row r="38" spans="2:54" x14ac:dyDescent="0.25">
      <c r="B38" s="196"/>
      <c r="C38" s="173"/>
      <c r="D38" s="173"/>
      <c r="E38" s="173"/>
      <c r="F38" s="173"/>
      <c r="G38" s="173"/>
      <c r="H38" s="197"/>
      <c r="I38" s="173"/>
      <c r="K38" s="229">
        <f>K29+$P$7</f>
        <v>350</v>
      </c>
      <c r="L38" s="230">
        <f>$M$8</f>
        <v>1.4</v>
      </c>
      <c r="M38" s="230">
        <f t="shared" si="14"/>
        <v>5</v>
      </c>
      <c r="N38" s="244">
        <f>$K38*N$18+$L38*N$16</f>
        <v>58.724832214765101</v>
      </c>
      <c r="O38" s="244">
        <f t="shared" si="7"/>
        <v>56.335877862595424</v>
      </c>
      <c r="P38" s="244">
        <f t="shared" si="7"/>
        <v>56.856702619414477</v>
      </c>
      <c r="Q38" s="244">
        <f t="shared" si="7"/>
        <v>54.026354319180086</v>
      </c>
      <c r="R38" s="244">
        <f t="shared" si="7"/>
        <v>54.34462444771723</v>
      </c>
      <c r="S38" s="244">
        <f t="shared" si="7"/>
        <v>52.489331436699864</v>
      </c>
      <c r="T38" s="173"/>
      <c r="U38" s="244">
        <f t="shared" si="8"/>
        <v>83.333333333333329</v>
      </c>
      <c r="V38" s="244">
        <f t="shared" si="9"/>
        <v>63.840830449826981</v>
      </c>
      <c r="W38" s="244">
        <f t="shared" si="9"/>
        <v>51.680672268907564</v>
      </c>
      <c r="X38" s="244">
        <f t="shared" si="9"/>
        <v>52.118644067796609</v>
      </c>
      <c r="Y38" s="244">
        <f t="shared" si="9"/>
        <v>47.186700767263432</v>
      </c>
      <c r="Z38" s="244">
        <f t="shared" si="9"/>
        <v>49.069148936170215</v>
      </c>
      <c r="AA38" s="173"/>
      <c r="AB38" s="244">
        <f t="shared" si="10"/>
        <v>101.74418604651163</v>
      </c>
      <c r="AC38" s="244">
        <f t="shared" si="11"/>
        <v>57.298136645962721</v>
      </c>
      <c r="AD38" s="244">
        <f t="shared" si="11"/>
        <v>43.130630630630634</v>
      </c>
      <c r="AE38" s="244">
        <f t="shared" si="11"/>
        <v>46.760895170789162</v>
      </c>
      <c r="AF38" s="244">
        <f t="shared" si="11"/>
        <v>49.458483754512628</v>
      </c>
      <c r="AG38" s="244">
        <f t="shared" si="11"/>
        <v>52.261904761904759</v>
      </c>
      <c r="AH38" s="173"/>
      <c r="AI38" s="244">
        <f t="shared" si="12"/>
        <v>77.205882352941188</v>
      </c>
      <c r="AJ38" s="244">
        <f t="shared" si="13"/>
        <v>58.97709110282365</v>
      </c>
      <c r="AK38" s="244">
        <f t="shared" si="13"/>
        <v>51.043980453131937</v>
      </c>
      <c r="AL38" s="244">
        <f t="shared" si="13"/>
        <v>53.169642857142861</v>
      </c>
      <c r="AM38" s="244">
        <f t="shared" si="13"/>
        <v>53.795811518324598</v>
      </c>
      <c r="AN38" s="310">
        <f t="shared" si="13"/>
        <v>57.385620915032668</v>
      </c>
    </row>
    <row r="39" spans="2:54" x14ac:dyDescent="0.25">
      <c r="B39" s="196"/>
      <c r="C39" s="173"/>
      <c r="D39" s="173"/>
      <c r="E39" s="173"/>
      <c r="F39" s="173"/>
      <c r="G39" s="173"/>
      <c r="H39" s="197"/>
      <c r="I39" s="173"/>
      <c r="K39" s="229">
        <f>K30+$P$7</f>
        <v>350</v>
      </c>
      <c r="L39" s="230">
        <f>L38+$P$8</f>
        <v>1.7</v>
      </c>
      <c r="M39" s="230">
        <f t="shared" si="14"/>
        <v>5</v>
      </c>
      <c r="N39" s="244">
        <f>$K39*N$18+$L39*N$16</f>
        <v>58.724832214765101</v>
      </c>
      <c r="O39" s="244">
        <f t="shared" si="7"/>
        <v>56.793893129771</v>
      </c>
      <c r="P39" s="244">
        <f t="shared" si="7"/>
        <v>57.318952234206471</v>
      </c>
      <c r="Q39" s="244">
        <f t="shared" si="7"/>
        <v>54.465592972181554</v>
      </c>
      <c r="R39" s="244">
        <f t="shared" si="7"/>
        <v>54.78645066273932</v>
      </c>
      <c r="S39" s="244">
        <f t="shared" si="7"/>
        <v>52.916073968705554</v>
      </c>
      <c r="T39" s="173"/>
      <c r="U39" s="244">
        <f t="shared" si="8"/>
        <v>83.333333333333329</v>
      </c>
      <c r="V39" s="244">
        <f t="shared" si="9"/>
        <v>64.359861591695491</v>
      </c>
      <c r="W39" s="244">
        <f t="shared" si="9"/>
        <v>52.100840336134453</v>
      </c>
      <c r="X39" s="244">
        <f t="shared" si="9"/>
        <v>52.542372881355931</v>
      </c>
      <c r="Y39" s="244">
        <f t="shared" si="9"/>
        <v>47.570332480818415</v>
      </c>
      <c r="Z39" s="244">
        <f t="shared" si="9"/>
        <v>49.468085106382979</v>
      </c>
      <c r="AA39" s="173"/>
      <c r="AB39" s="244">
        <f t="shared" si="10"/>
        <v>101.74418604651163</v>
      </c>
      <c r="AC39" s="244">
        <f t="shared" si="11"/>
        <v>57.763975155279496</v>
      </c>
      <c r="AD39" s="244">
        <f t="shared" si="11"/>
        <v>43.806306306306304</v>
      </c>
      <c r="AE39" s="244">
        <f t="shared" si="11"/>
        <v>47.820965842167254</v>
      </c>
      <c r="AF39" s="244">
        <f t="shared" si="11"/>
        <v>50.902527075812266</v>
      </c>
      <c r="AG39" s="244">
        <f t="shared" si="11"/>
        <v>54.404761904761905</v>
      </c>
      <c r="AH39" s="173"/>
      <c r="AI39" s="244">
        <f t="shared" si="12"/>
        <v>77.205882352941188</v>
      </c>
      <c r="AJ39" s="244">
        <f t="shared" si="13"/>
        <v>59.456579648375055</v>
      </c>
      <c r="AK39" s="244">
        <f t="shared" si="13"/>
        <v>51.843625055530872</v>
      </c>
      <c r="AL39" s="244">
        <f t="shared" si="13"/>
        <v>54.375000000000007</v>
      </c>
      <c r="AM39" s="244">
        <f t="shared" si="13"/>
        <v>55.366492146596848</v>
      </c>
      <c r="AN39" s="310">
        <f t="shared" si="13"/>
        <v>59.738562091503255</v>
      </c>
    </row>
    <row r="40" spans="2:54" ht="15.75" thickBot="1" x14ac:dyDescent="0.3">
      <c r="B40" s="196"/>
      <c r="C40" s="173"/>
      <c r="D40" s="173"/>
      <c r="E40" s="173"/>
      <c r="F40" s="173"/>
      <c r="G40" s="173"/>
      <c r="H40" s="197"/>
      <c r="I40" s="173"/>
      <c r="K40" s="263">
        <f>K33+$P$7</f>
        <v>350</v>
      </c>
      <c r="L40" s="264">
        <f>L39+$P$8</f>
        <v>2</v>
      </c>
      <c r="M40" s="264">
        <f t="shared" si="14"/>
        <v>5</v>
      </c>
      <c r="N40" s="266">
        <f>$K40*N$18+$L40*N$16</f>
        <v>58.724832214765101</v>
      </c>
      <c r="O40" s="266">
        <f t="shared" si="7"/>
        <v>57.251908396946575</v>
      </c>
      <c r="P40" s="266">
        <f t="shared" si="7"/>
        <v>57.781201848998457</v>
      </c>
      <c r="Q40" s="266">
        <f t="shared" si="7"/>
        <v>54.904831625183014</v>
      </c>
      <c r="R40" s="266">
        <f t="shared" si="7"/>
        <v>55.228276877761417</v>
      </c>
      <c r="S40" s="266">
        <f t="shared" si="7"/>
        <v>53.342816500711244</v>
      </c>
      <c r="T40" s="174"/>
      <c r="U40" s="266">
        <f t="shared" si="8"/>
        <v>83.333333333333329</v>
      </c>
      <c r="V40" s="266">
        <f t="shared" si="9"/>
        <v>64.878892733564015</v>
      </c>
      <c r="W40" s="266">
        <f t="shared" si="9"/>
        <v>52.521008403361343</v>
      </c>
      <c r="X40" s="266">
        <f t="shared" si="9"/>
        <v>52.966101694915253</v>
      </c>
      <c r="Y40" s="266">
        <f t="shared" si="9"/>
        <v>47.953964194373405</v>
      </c>
      <c r="Z40" s="266">
        <f t="shared" si="9"/>
        <v>49.867021276595743</v>
      </c>
      <c r="AA40" s="174"/>
      <c r="AB40" s="266">
        <f t="shared" si="10"/>
        <v>101.74418604651163</v>
      </c>
      <c r="AC40" s="266">
        <f t="shared" si="11"/>
        <v>58.229813664596264</v>
      </c>
      <c r="AD40" s="266">
        <f t="shared" si="11"/>
        <v>44.481981981981981</v>
      </c>
      <c r="AE40" s="266">
        <f t="shared" si="11"/>
        <v>48.881036513545347</v>
      </c>
      <c r="AF40" s="266">
        <f t="shared" si="11"/>
        <v>52.346570397111904</v>
      </c>
      <c r="AG40" s="266">
        <f t="shared" si="11"/>
        <v>56.547619047619044</v>
      </c>
      <c r="AH40" s="174"/>
      <c r="AI40" s="266">
        <f t="shared" si="12"/>
        <v>77.205882352941188</v>
      </c>
      <c r="AJ40" s="266">
        <f t="shared" si="13"/>
        <v>59.936068193926474</v>
      </c>
      <c r="AK40" s="266">
        <f t="shared" si="13"/>
        <v>52.643269657929807</v>
      </c>
      <c r="AL40" s="266">
        <f t="shared" si="13"/>
        <v>55.580357142857146</v>
      </c>
      <c r="AM40" s="266">
        <f t="shared" si="13"/>
        <v>56.937172774869097</v>
      </c>
      <c r="AN40" s="324">
        <f t="shared" si="13"/>
        <v>62.091503267973849</v>
      </c>
    </row>
    <row r="41" spans="2:54" ht="15.75" thickBot="1" x14ac:dyDescent="0.3">
      <c r="B41" s="196"/>
      <c r="C41" s="173"/>
      <c r="D41" s="173"/>
      <c r="E41" s="173"/>
      <c r="F41" s="173"/>
      <c r="G41" s="173"/>
      <c r="H41" s="197"/>
      <c r="I41" s="173"/>
    </row>
    <row r="42" spans="2:54" ht="19.5" thickBot="1" x14ac:dyDescent="0.35">
      <c r="B42" s="196"/>
      <c r="C42" s="173"/>
      <c r="D42" s="173"/>
      <c r="E42" s="173"/>
      <c r="F42" s="173"/>
      <c r="G42" s="173"/>
      <c r="H42" s="197"/>
      <c r="I42" s="173"/>
      <c r="K42" s="325" t="s">
        <v>144</v>
      </c>
      <c r="L42" s="198"/>
      <c r="M42" s="198"/>
      <c r="N42" s="225"/>
      <c r="O42" s="225"/>
      <c r="P42" s="225">
        <v>1975</v>
      </c>
      <c r="Q42" s="225"/>
      <c r="R42" s="225"/>
      <c r="S42" s="225"/>
      <c r="T42" s="198"/>
      <c r="U42" s="225"/>
      <c r="V42" s="225"/>
      <c r="W42" s="225">
        <v>1976</v>
      </c>
      <c r="X42" s="225"/>
      <c r="Y42" s="225"/>
      <c r="Z42" s="225"/>
      <c r="AA42" s="198"/>
      <c r="AB42" s="225"/>
      <c r="AC42" s="225"/>
      <c r="AD42" s="225">
        <v>1977</v>
      </c>
      <c r="AE42" s="225"/>
      <c r="AF42" s="225"/>
      <c r="AG42" s="225"/>
      <c r="AH42" s="198"/>
      <c r="AI42" s="225"/>
      <c r="AJ42" s="225"/>
      <c r="AK42" s="225">
        <v>1978</v>
      </c>
      <c r="AL42" s="225"/>
      <c r="AM42" s="225"/>
      <c r="AN42" s="225"/>
      <c r="AO42" s="198"/>
      <c r="AP42" s="225"/>
      <c r="AQ42" s="225"/>
      <c r="AR42" s="225">
        <v>1979</v>
      </c>
      <c r="AS42" s="225"/>
      <c r="AT42" s="225"/>
      <c r="AU42" s="225"/>
      <c r="AV42" s="198"/>
      <c r="AW42" s="225"/>
      <c r="AX42" s="225"/>
      <c r="AY42" s="225" t="s">
        <v>2</v>
      </c>
      <c r="AZ42" s="225"/>
      <c r="BA42" s="225"/>
      <c r="BB42" s="326"/>
    </row>
    <row r="43" spans="2:54" x14ac:dyDescent="0.25">
      <c r="B43" s="301"/>
      <c r="C43" s="299" t="s">
        <v>3</v>
      </c>
      <c r="D43" s="299"/>
      <c r="E43" s="299"/>
      <c r="F43" s="299"/>
      <c r="G43" s="299"/>
      <c r="H43" s="300"/>
      <c r="I43" s="173"/>
      <c r="K43" s="229"/>
      <c r="L43" s="230"/>
      <c r="M43" s="230"/>
      <c r="N43" s="228"/>
      <c r="O43" s="228"/>
      <c r="P43" s="228" t="s">
        <v>3</v>
      </c>
      <c r="Q43" s="228"/>
      <c r="R43" s="228"/>
      <c r="S43" s="228"/>
      <c r="T43" s="173"/>
      <c r="U43" s="228"/>
      <c r="V43" s="228"/>
      <c r="W43" s="228" t="s">
        <v>3</v>
      </c>
      <c r="X43" s="228"/>
      <c r="Y43" s="228"/>
      <c r="Z43" s="228"/>
      <c r="AA43" s="173"/>
      <c r="AB43" s="228"/>
      <c r="AC43" s="228"/>
      <c r="AD43" s="228" t="s">
        <v>3</v>
      </c>
      <c r="AE43" s="228"/>
      <c r="AF43" s="228"/>
      <c r="AG43" s="228"/>
      <c r="AH43" s="173"/>
      <c r="AI43" s="228"/>
      <c r="AJ43" s="228"/>
      <c r="AK43" s="228" t="s">
        <v>3</v>
      </c>
      <c r="AL43" s="228"/>
      <c r="AM43" s="228"/>
      <c r="AN43" s="228"/>
      <c r="AO43" s="173"/>
      <c r="AP43" s="228"/>
      <c r="AQ43" s="228"/>
      <c r="AR43" s="228" t="s">
        <v>3</v>
      </c>
      <c r="AS43" s="228"/>
      <c r="AT43" s="228"/>
      <c r="AU43" s="228"/>
      <c r="AV43" s="173"/>
      <c r="AW43" s="228"/>
      <c r="AX43" s="228"/>
      <c r="AY43" s="228" t="s">
        <v>3</v>
      </c>
      <c r="AZ43" s="228"/>
      <c r="BA43" s="228"/>
      <c r="BB43" s="231"/>
    </row>
    <row r="44" spans="2:54" x14ac:dyDescent="0.25">
      <c r="B44" s="302" t="s">
        <v>8</v>
      </c>
      <c r="C44" s="1">
        <v>0</v>
      </c>
      <c r="D44" s="1">
        <v>10</v>
      </c>
      <c r="E44" s="1">
        <v>20</v>
      </c>
      <c r="F44" s="1">
        <v>30</v>
      </c>
      <c r="G44" s="1">
        <v>40</v>
      </c>
      <c r="H44" s="18">
        <v>60</v>
      </c>
      <c r="I44" s="173"/>
      <c r="K44" s="229"/>
      <c r="L44" s="230"/>
      <c r="M44" s="230"/>
      <c r="N44" s="8">
        <v>0</v>
      </c>
      <c r="O44" s="8">
        <v>10</v>
      </c>
      <c r="P44" s="8">
        <v>20</v>
      </c>
      <c r="Q44" s="8">
        <v>30</v>
      </c>
      <c r="R44" s="8">
        <v>40</v>
      </c>
      <c r="S44" s="8">
        <v>60</v>
      </c>
      <c r="T44" s="173"/>
      <c r="U44" s="8">
        <v>0</v>
      </c>
      <c r="V44" s="8">
        <v>10</v>
      </c>
      <c r="W44" s="8">
        <v>20</v>
      </c>
      <c r="X44" s="8">
        <v>30</v>
      </c>
      <c r="Y44" s="8">
        <v>40</v>
      </c>
      <c r="Z44" s="8">
        <v>60</v>
      </c>
      <c r="AA44" s="173"/>
      <c r="AB44" s="8">
        <v>0</v>
      </c>
      <c r="AC44" s="8">
        <v>10</v>
      </c>
      <c r="AD44" s="8">
        <v>20</v>
      </c>
      <c r="AE44" s="8">
        <v>30</v>
      </c>
      <c r="AF44" s="8">
        <v>40</v>
      </c>
      <c r="AG44" s="8">
        <v>60</v>
      </c>
      <c r="AH44" s="173"/>
      <c r="AI44" s="8">
        <v>0</v>
      </c>
      <c r="AJ44" s="8">
        <v>10</v>
      </c>
      <c r="AK44" s="8">
        <v>20</v>
      </c>
      <c r="AL44" s="8">
        <v>30</v>
      </c>
      <c r="AM44" s="8">
        <v>40</v>
      </c>
      <c r="AN44" s="8">
        <v>60</v>
      </c>
      <c r="AO44" s="173"/>
      <c r="AP44" s="8">
        <v>0</v>
      </c>
      <c r="AQ44" s="8">
        <v>10</v>
      </c>
      <c r="AR44" s="8">
        <v>20</v>
      </c>
      <c r="AS44" s="8">
        <v>30</v>
      </c>
      <c r="AT44" s="8">
        <v>40</v>
      </c>
      <c r="AU44" s="8">
        <v>60</v>
      </c>
      <c r="AV44" s="173"/>
      <c r="AW44" s="8">
        <v>0</v>
      </c>
      <c r="AX44" s="8">
        <v>10</v>
      </c>
      <c r="AY44" s="8">
        <v>20</v>
      </c>
      <c r="AZ44" s="8">
        <v>30</v>
      </c>
      <c r="BA44" s="8">
        <v>40</v>
      </c>
      <c r="BB44" s="50">
        <v>60</v>
      </c>
    </row>
    <row r="45" spans="2:54" x14ac:dyDescent="0.25">
      <c r="B45" s="303">
        <v>1975</v>
      </c>
      <c r="C45" s="327">
        <v>10460</v>
      </c>
      <c r="D45" s="228">
        <v>8610</v>
      </c>
      <c r="E45" s="228">
        <v>9190</v>
      </c>
      <c r="F45" s="228">
        <v>10000</v>
      </c>
      <c r="G45" s="228">
        <v>10220</v>
      </c>
      <c r="H45" s="231">
        <v>11070</v>
      </c>
      <c r="I45" s="173"/>
      <c r="K45" s="229" t="s">
        <v>36</v>
      </c>
      <c r="L45" s="230"/>
      <c r="M45" s="230"/>
      <c r="N45" s="228"/>
      <c r="O45" s="228"/>
      <c r="P45" s="305" t="s">
        <v>34</v>
      </c>
      <c r="Q45" s="228"/>
      <c r="R45" s="228"/>
      <c r="S45" s="228"/>
      <c r="T45" s="173"/>
      <c r="U45" s="228"/>
      <c r="V45" s="228"/>
      <c r="W45" s="305" t="s">
        <v>34</v>
      </c>
      <c r="X45" s="228"/>
      <c r="Y45" s="228"/>
      <c r="Z45" s="228"/>
      <c r="AA45" s="173"/>
      <c r="AB45" s="228"/>
      <c r="AC45" s="228"/>
      <c r="AD45" s="305" t="s">
        <v>34</v>
      </c>
      <c r="AE45" s="228"/>
      <c r="AF45" s="228"/>
      <c r="AG45" s="228"/>
      <c r="AH45" s="173"/>
      <c r="AI45" s="228"/>
      <c r="AJ45" s="228"/>
      <c r="AK45" s="305" t="s">
        <v>34</v>
      </c>
      <c r="AL45" s="228"/>
      <c r="AM45" s="228"/>
      <c r="AN45" s="228"/>
      <c r="AO45" s="173"/>
      <c r="AP45" s="228"/>
      <c r="AQ45" s="228"/>
      <c r="AR45" s="305" t="s">
        <v>34</v>
      </c>
      <c r="AS45" s="228"/>
      <c r="AT45" s="228"/>
      <c r="AU45" s="228"/>
      <c r="AV45" s="173"/>
      <c r="AW45" s="228"/>
      <c r="AX45" s="228"/>
      <c r="AY45" s="305" t="s">
        <v>34</v>
      </c>
      <c r="AZ45" s="228"/>
      <c r="BA45" s="228"/>
      <c r="BB45" s="231"/>
    </row>
    <row r="46" spans="2:54" x14ac:dyDescent="0.25">
      <c r="B46" s="303">
        <v>1976</v>
      </c>
      <c r="C46" s="327">
        <v>3250</v>
      </c>
      <c r="D46" s="228">
        <v>3690</v>
      </c>
      <c r="E46" s="228">
        <v>3940</v>
      </c>
      <c r="F46" s="228">
        <v>4840</v>
      </c>
      <c r="G46" s="228">
        <v>6020</v>
      </c>
      <c r="H46" s="231">
        <v>4710</v>
      </c>
      <c r="I46" s="173"/>
      <c r="K46" s="229" t="s">
        <v>37</v>
      </c>
      <c r="L46" s="230" t="s">
        <v>5</v>
      </c>
      <c r="M46" s="230" t="s">
        <v>31</v>
      </c>
      <c r="N46" s="306">
        <f t="shared" ref="N46:S46" si="21">C57</f>
        <v>9.5602294455066919E-2</v>
      </c>
      <c r="O46" s="306">
        <f t="shared" si="21"/>
        <v>0.11614401858304298</v>
      </c>
      <c r="P46" s="306">
        <f t="shared" si="21"/>
        <v>0.1088139281828074</v>
      </c>
      <c r="Q46" s="306">
        <f t="shared" si="21"/>
        <v>0.1</v>
      </c>
      <c r="R46" s="306">
        <f t="shared" si="21"/>
        <v>9.7847358121330719E-2</v>
      </c>
      <c r="S46" s="306">
        <f t="shared" si="21"/>
        <v>9.0334236675700091E-2</v>
      </c>
      <c r="T46" s="173"/>
      <c r="U46" s="306">
        <f t="shared" ref="U46:Z46" si="22">C58</f>
        <v>0.30769230769230771</v>
      </c>
      <c r="V46" s="306">
        <f t="shared" si="22"/>
        <v>0.27100271002710025</v>
      </c>
      <c r="W46" s="306">
        <f t="shared" si="22"/>
        <v>0.25380710659898476</v>
      </c>
      <c r="X46" s="306">
        <f t="shared" si="22"/>
        <v>0.20661157024793389</v>
      </c>
      <c r="Y46" s="306">
        <f t="shared" si="22"/>
        <v>0.16611295681063123</v>
      </c>
      <c r="Z46" s="306">
        <f t="shared" si="22"/>
        <v>0.21231422505307856</v>
      </c>
      <c r="AA46" s="173"/>
      <c r="AB46" s="306">
        <f t="shared" ref="AB46:AG46" si="23">C59</f>
        <v>0.36496350364963503</v>
      </c>
      <c r="AC46" s="306">
        <f t="shared" si="23"/>
        <v>0.3401360544217687</v>
      </c>
      <c r="AD46" s="306">
        <f t="shared" si="23"/>
        <v>0.29498525073746312</v>
      </c>
      <c r="AE46" s="306">
        <f t="shared" si="23"/>
        <v>0.28169014084507044</v>
      </c>
      <c r="AF46" s="306">
        <f t="shared" si="23"/>
        <v>0.24449877750611246</v>
      </c>
      <c r="AG46" s="306">
        <f t="shared" si="23"/>
        <v>0.3003003003003003</v>
      </c>
      <c r="AH46" s="173"/>
      <c r="AI46" s="306">
        <f t="shared" ref="AI46:AN46" si="24">C60</f>
        <v>0.16207455429497569</v>
      </c>
      <c r="AJ46" s="306">
        <f t="shared" si="24"/>
        <v>0.15822784810126583</v>
      </c>
      <c r="AK46" s="306">
        <f t="shared" si="24"/>
        <v>0.1466275659824047</v>
      </c>
      <c r="AL46" s="306">
        <f t="shared" si="24"/>
        <v>0.14992503748125938</v>
      </c>
      <c r="AM46" s="306">
        <f t="shared" si="24"/>
        <v>0.14204545454545456</v>
      </c>
      <c r="AN46" s="306">
        <f t="shared" si="24"/>
        <v>0.14556040756914118</v>
      </c>
      <c r="AO46" s="173"/>
      <c r="AP46" s="306">
        <f t="shared" ref="AP46:AU46" si="25">C61</f>
        <v>0.24390243902439024</v>
      </c>
      <c r="AQ46" s="306">
        <f t="shared" si="25"/>
        <v>0.23094688221709006</v>
      </c>
      <c r="AR46" s="306">
        <f t="shared" si="25"/>
        <v>0.21052631578947367</v>
      </c>
      <c r="AS46" s="306">
        <f t="shared" si="25"/>
        <v>0.20576131687242799</v>
      </c>
      <c r="AT46" s="306">
        <f t="shared" si="25"/>
        <v>0.1984126984126984</v>
      </c>
      <c r="AU46" s="306">
        <f t="shared" si="25"/>
        <v>0.21505376344086022</v>
      </c>
      <c r="AV46" s="173"/>
      <c r="AW46" s="306">
        <f t="shared" ref="AW46:BB46" si="26">C62</f>
        <v>0.18712574850299399</v>
      </c>
      <c r="AX46" s="306">
        <f t="shared" si="26"/>
        <v>0.19312475859405176</v>
      </c>
      <c r="AY46" s="306">
        <f t="shared" si="26"/>
        <v>0.17799928800284798</v>
      </c>
      <c r="AZ46" s="306">
        <f t="shared" si="26"/>
        <v>0.16711229946524064</v>
      </c>
      <c r="BA46" s="306">
        <f t="shared" si="26"/>
        <v>0.15427337241592098</v>
      </c>
      <c r="BB46" s="306">
        <f t="shared" si="26"/>
        <v>0.16323865491348352</v>
      </c>
    </row>
    <row r="47" spans="2:54" x14ac:dyDescent="0.25">
      <c r="B47" s="303">
        <v>1977</v>
      </c>
      <c r="C47" s="327">
        <v>2740</v>
      </c>
      <c r="D47" s="228">
        <v>2940</v>
      </c>
      <c r="E47" s="228">
        <v>3390</v>
      </c>
      <c r="F47" s="228">
        <v>3550</v>
      </c>
      <c r="G47" s="228">
        <v>4090</v>
      </c>
      <c r="H47" s="231">
        <v>3330</v>
      </c>
      <c r="I47" s="173"/>
      <c r="K47" s="229" t="s">
        <v>32</v>
      </c>
      <c r="L47" s="235" t="s">
        <v>7</v>
      </c>
      <c r="M47" s="235" t="s">
        <v>32</v>
      </c>
      <c r="N47" s="209"/>
      <c r="O47" s="209"/>
      <c r="P47" s="308" t="s">
        <v>67</v>
      </c>
      <c r="Q47" s="209"/>
      <c r="R47" s="209"/>
      <c r="S47" s="209"/>
      <c r="T47" s="173"/>
      <c r="U47" s="209"/>
      <c r="V47" s="209"/>
      <c r="W47" s="308" t="s">
        <v>67</v>
      </c>
      <c r="X47" s="209"/>
      <c r="Y47" s="209"/>
      <c r="Z47" s="209"/>
      <c r="AA47" s="173"/>
      <c r="AB47" s="209"/>
      <c r="AC47" s="209"/>
      <c r="AD47" s="308" t="s">
        <v>67</v>
      </c>
      <c r="AE47" s="209"/>
      <c r="AF47" s="209"/>
      <c r="AG47" s="209"/>
      <c r="AH47" s="173"/>
      <c r="AI47" s="209"/>
      <c r="AJ47" s="209"/>
      <c r="AK47" s="308" t="s">
        <v>67</v>
      </c>
      <c r="AL47" s="209"/>
      <c r="AM47" s="209"/>
      <c r="AN47" s="209"/>
      <c r="AO47" s="173"/>
      <c r="AP47" s="209"/>
      <c r="AQ47" s="209"/>
      <c r="AR47" s="308" t="s">
        <v>67</v>
      </c>
      <c r="AS47" s="209"/>
      <c r="AT47" s="209"/>
      <c r="AU47" s="209"/>
      <c r="AV47" s="173"/>
      <c r="AW47" s="209"/>
      <c r="AX47" s="209"/>
      <c r="AY47" s="308" t="s">
        <v>67</v>
      </c>
      <c r="AZ47" s="209"/>
      <c r="BA47" s="209"/>
      <c r="BB47" s="309"/>
    </row>
    <row r="48" spans="2:54" x14ac:dyDescent="0.25">
      <c r="B48" s="303">
        <v>1978</v>
      </c>
      <c r="C48" s="327">
        <v>6170</v>
      </c>
      <c r="D48" s="228">
        <v>6320</v>
      </c>
      <c r="E48" s="228">
        <v>6820</v>
      </c>
      <c r="F48" s="228">
        <v>6670</v>
      </c>
      <c r="G48" s="228">
        <v>7040</v>
      </c>
      <c r="H48" s="231">
        <v>6870</v>
      </c>
      <c r="I48" s="173"/>
      <c r="K48" s="240">
        <f t="shared" ref="K48:K54" si="27">K55-$P$7</f>
        <v>250</v>
      </c>
      <c r="L48" s="241">
        <f t="shared" ref="L48:L49" si="28">L49-$P$8</f>
        <v>0.49999999999999983</v>
      </c>
      <c r="M48" s="230">
        <f>$M$9</f>
        <v>5</v>
      </c>
      <c r="N48" s="244">
        <f t="shared" ref="N48:N68" si="29">$K48*N$46+$L48*N$44</f>
        <v>23.900573613766731</v>
      </c>
      <c r="O48" s="244">
        <f t="shared" ref="O48:S68" si="30">$K48*O$46+$L48*O$44*O$46+$M48*O$46</f>
        <v>30.197444831591174</v>
      </c>
      <c r="P48" s="244">
        <f t="shared" si="30"/>
        <v>28.835690968443963</v>
      </c>
      <c r="Q48" s="244">
        <f t="shared" si="30"/>
        <v>27</v>
      </c>
      <c r="R48" s="244">
        <f t="shared" si="30"/>
        <v>26.908023483365945</v>
      </c>
      <c r="S48" s="244">
        <f t="shared" si="30"/>
        <v>25.745257452574528</v>
      </c>
      <c r="T48" s="173"/>
      <c r="U48" s="244">
        <f t="shared" ref="U48:Z48" si="31">$K48*U$46+$L48*U$44</f>
        <v>76.923076923076934</v>
      </c>
      <c r="V48" s="244">
        <f t="shared" si="31"/>
        <v>72.750677506775062</v>
      </c>
      <c r="W48" s="244">
        <f t="shared" si="31"/>
        <v>73.451776649746179</v>
      </c>
      <c r="X48" s="244">
        <f t="shared" si="31"/>
        <v>66.652892561983464</v>
      </c>
      <c r="Y48" s="244">
        <f t="shared" si="31"/>
        <v>61.528239202657801</v>
      </c>
      <c r="Z48" s="244">
        <f t="shared" si="31"/>
        <v>83.078556263269633</v>
      </c>
      <c r="AA48" s="173"/>
      <c r="AB48" s="244">
        <f t="shared" ref="AB48:AB68" si="32">$K48*AB$46+$L48*AB$44</f>
        <v>91.240875912408754</v>
      </c>
      <c r="AC48" s="244">
        <f t="shared" ref="AC48:AG68" si="33">$K48*AC$46+$L48*AC$44*AC$46+$M48*AC$46</f>
        <v>88.43537414965985</v>
      </c>
      <c r="AD48" s="244">
        <f t="shared" si="33"/>
        <v>78.17109144542772</v>
      </c>
      <c r="AE48" s="244">
        <f t="shared" si="33"/>
        <v>76.056338028169023</v>
      </c>
      <c r="AF48" s="244">
        <f t="shared" si="33"/>
        <v>67.237163814180917</v>
      </c>
      <c r="AG48" s="244">
        <f t="shared" si="33"/>
        <v>85.585585585585591</v>
      </c>
      <c r="AH48" s="173"/>
      <c r="AI48" s="244">
        <f t="shared" ref="AI48:AI68" si="34">$K48*AI$46+$L48*AI$44</f>
        <v>40.518638573743921</v>
      </c>
      <c r="AJ48" s="244">
        <f t="shared" ref="AJ48:AN68" si="35">$K48*AJ$46+$L48*AJ$44*AJ$46+$M48*AJ$46</f>
        <v>41.139240506329124</v>
      </c>
      <c r="AK48" s="244">
        <f t="shared" si="35"/>
        <v>38.856304985337246</v>
      </c>
      <c r="AL48" s="244">
        <f t="shared" si="35"/>
        <v>40.479760119940032</v>
      </c>
      <c r="AM48" s="244">
        <f t="shared" si="35"/>
        <v>39.062500000000007</v>
      </c>
      <c r="AN48" s="244">
        <f t="shared" si="35"/>
        <v>41.484716157205234</v>
      </c>
      <c r="AO48" s="173"/>
      <c r="AP48" s="244">
        <f t="shared" ref="AP48:AP68" si="36">$K48*AP$46+$L48*AP$44</f>
        <v>60.975609756097562</v>
      </c>
      <c r="AQ48" s="244">
        <f t="shared" ref="AQ48:AU68" si="37">$K48*AQ$46+$L48*AQ$44*AQ$46+$M48*AQ$46</f>
        <v>60.046189376443415</v>
      </c>
      <c r="AR48" s="244">
        <f t="shared" si="37"/>
        <v>55.78947368421052</v>
      </c>
      <c r="AS48" s="244">
        <f t="shared" si="37"/>
        <v>55.55555555555555</v>
      </c>
      <c r="AT48" s="244">
        <f t="shared" si="37"/>
        <v>54.563492063492063</v>
      </c>
      <c r="AU48" s="244">
        <f t="shared" si="37"/>
        <v>61.290322580645167</v>
      </c>
      <c r="AV48" s="173"/>
      <c r="AW48" s="244">
        <f t="shared" ref="AW48:AW68" si="38">$K48*AW$46+$L48*AW$44</f>
        <v>46.781437125748496</v>
      </c>
      <c r="AX48" s="244">
        <f t="shared" ref="AX48:BB68" si="39">$K48*AX$46+$L48*AX$44*AX$46+$M48*AX$46</f>
        <v>50.212437234453454</v>
      </c>
      <c r="AY48" s="244">
        <f t="shared" si="39"/>
        <v>47.169811320754711</v>
      </c>
      <c r="AZ48" s="244">
        <f t="shared" si="39"/>
        <v>45.120320855614978</v>
      </c>
      <c r="BA48" s="244">
        <f t="shared" si="39"/>
        <v>42.425177414378268</v>
      </c>
      <c r="BB48" s="310">
        <f t="shared" si="39"/>
        <v>46.523016650342804</v>
      </c>
    </row>
    <row r="49" spans="2:54" x14ac:dyDescent="0.25">
      <c r="B49" s="303">
        <v>1979</v>
      </c>
      <c r="C49" s="327">
        <v>4100</v>
      </c>
      <c r="D49" s="228">
        <v>4330</v>
      </c>
      <c r="E49" s="228">
        <v>4750</v>
      </c>
      <c r="F49" s="228">
        <v>4860</v>
      </c>
      <c r="G49" s="228">
        <v>5040</v>
      </c>
      <c r="H49" s="231">
        <v>4650</v>
      </c>
      <c r="I49" s="173"/>
      <c r="K49" s="240">
        <f t="shared" si="27"/>
        <v>250</v>
      </c>
      <c r="L49" s="241">
        <f t="shared" si="28"/>
        <v>0.79999999999999982</v>
      </c>
      <c r="M49" s="230">
        <f t="shared" ref="M49:M68" si="40">$M$9</f>
        <v>5</v>
      </c>
      <c r="N49" s="244">
        <f t="shared" si="29"/>
        <v>23.900573613766731</v>
      </c>
      <c r="O49" s="244">
        <f t="shared" si="30"/>
        <v>30.545876887340302</v>
      </c>
      <c r="P49" s="244">
        <f t="shared" si="30"/>
        <v>29.488574537540806</v>
      </c>
      <c r="Q49" s="244">
        <f t="shared" si="30"/>
        <v>27.9</v>
      </c>
      <c r="R49" s="244">
        <f t="shared" si="30"/>
        <v>28.082191780821915</v>
      </c>
      <c r="S49" s="244">
        <f t="shared" si="30"/>
        <v>27.371273712737128</v>
      </c>
      <c r="T49" s="173"/>
      <c r="U49" s="244">
        <f t="shared" ref="U49:U68" si="41">$K49*U$46+$L49*U$44</f>
        <v>76.923076923076934</v>
      </c>
      <c r="V49" s="244">
        <f t="shared" ref="V49:Z68" si="42">$K49*V$46+$L49*V$44*V$46+$M49*V$46</f>
        <v>71.273712737127354</v>
      </c>
      <c r="W49" s="244">
        <f t="shared" si="42"/>
        <v>68.781725888324857</v>
      </c>
      <c r="X49" s="244">
        <f t="shared" si="42"/>
        <v>57.644628099173552</v>
      </c>
      <c r="Y49" s="244">
        <f t="shared" si="42"/>
        <v>47.674418604651166</v>
      </c>
      <c r="Z49" s="244">
        <f t="shared" si="42"/>
        <v>64.331210191082803</v>
      </c>
      <c r="AA49" s="173"/>
      <c r="AB49" s="244">
        <f t="shared" si="32"/>
        <v>91.240875912408754</v>
      </c>
      <c r="AC49" s="244">
        <f t="shared" si="33"/>
        <v>89.455782312925166</v>
      </c>
      <c r="AD49" s="244">
        <f t="shared" si="33"/>
        <v>79.941002949852503</v>
      </c>
      <c r="AE49" s="244">
        <f t="shared" si="33"/>
        <v>78.591549295774669</v>
      </c>
      <c r="AF49" s="244">
        <f t="shared" si="33"/>
        <v>70.171149144254272</v>
      </c>
      <c r="AG49" s="244">
        <f t="shared" si="33"/>
        <v>90.990990990990994</v>
      </c>
      <c r="AH49" s="173"/>
      <c r="AI49" s="244">
        <f t="shared" si="34"/>
        <v>40.518638573743921</v>
      </c>
      <c r="AJ49" s="244">
        <f t="shared" si="35"/>
        <v>41.613924050632917</v>
      </c>
      <c r="AK49" s="244">
        <f t="shared" si="35"/>
        <v>39.73607038123167</v>
      </c>
      <c r="AL49" s="244">
        <f t="shared" si="35"/>
        <v>41.829085457271361</v>
      </c>
      <c r="AM49" s="244">
        <f t="shared" si="35"/>
        <v>40.76704545454546</v>
      </c>
      <c r="AN49" s="244">
        <f t="shared" si="35"/>
        <v>44.104803493449772</v>
      </c>
      <c r="AO49" s="173"/>
      <c r="AP49" s="244">
        <f t="shared" si="36"/>
        <v>60.975609756097562</v>
      </c>
      <c r="AQ49" s="244">
        <f t="shared" si="37"/>
        <v>60.739030023094685</v>
      </c>
      <c r="AR49" s="244">
        <f t="shared" si="37"/>
        <v>57.052631578947363</v>
      </c>
      <c r="AS49" s="244">
        <f t="shared" si="37"/>
        <v>57.407407407407405</v>
      </c>
      <c r="AT49" s="244">
        <f t="shared" si="37"/>
        <v>56.944444444444443</v>
      </c>
      <c r="AU49" s="244">
        <f t="shared" si="37"/>
        <v>65.161290322580655</v>
      </c>
      <c r="AV49" s="173"/>
      <c r="AW49" s="244">
        <f t="shared" si="38"/>
        <v>46.781437125748496</v>
      </c>
      <c r="AX49" s="244">
        <f t="shared" si="39"/>
        <v>50.791811510235611</v>
      </c>
      <c r="AY49" s="244">
        <f t="shared" si="39"/>
        <v>48.237807048771799</v>
      </c>
      <c r="AZ49" s="244">
        <f t="shared" si="39"/>
        <v>46.62433155080214</v>
      </c>
      <c r="BA49" s="244">
        <f t="shared" si="39"/>
        <v>44.276457883369318</v>
      </c>
      <c r="BB49" s="310">
        <f t="shared" si="39"/>
        <v>49.461312438785505</v>
      </c>
    </row>
    <row r="50" spans="2:54" x14ac:dyDescent="0.25">
      <c r="B50" s="311" t="s">
        <v>1</v>
      </c>
      <c r="C50" s="328">
        <v>5344.0000000000009</v>
      </c>
      <c r="D50" s="328">
        <v>5178</v>
      </c>
      <c r="E50" s="328">
        <v>5618</v>
      </c>
      <c r="F50" s="328">
        <v>5984</v>
      </c>
      <c r="G50" s="328">
        <v>6482.0000000000009</v>
      </c>
      <c r="H50" s="329">
        <v>6126</v>
      </c>
      <c r="I50" s="173"/>
      <c r="K50" s="240">
        <f t="shared" si="27"/>
        <v>250</v>
      </c>
      <c r="L50" s="241">
        <f>L51-$P$8</f>
        <v>1.0999999999999999</v>
      </c>
      <c r="M50" s="230">
        <f t="shared" si="40"/>
        <v>5</v>
      </c>
      <c r="N50" s="244">
        <f t="shared" si="29"/>
        <v>23.900573613766731</v>
      </c>
      <c r="O50" s="244">
        <f t="shared" si="30"/>
        <v>30.894308943089431</v>
      </c>
      <c r="P50" s="244">
        <f t="shared" si="30"/>
        <v>30.14145810663765</v>
      </c>
      <c r="Q50" s="244">
        <f t="shared" si="30"/>
        <v>28.8</v>
      </c>
      <c r="R50" s="244">
        <f t="shared" si="30"/>
        <v>29.256360078277883</v>
      </c>
      <c r="S50" s="244">
        <f t="shared" si="30"/>
        <v>28.997289972899729</v>
      </c>
      <c r="T50" s="173"/>
      <c r="U50" s="244">
        <f t="shared" si="41"/>
        <v>76.923076923076934</v>
      </c>
      <c r="V50" s="244">
        <f t="shared" si="42"/>
        <v>72.086720867208655</v>
      </c>
      <c r="W50" s="244">
        <f t="shared" si="42"/>
        <v>70.304568527918775</v>
      </c>
      <c r="X50" s="244">
        <f t="shared" si="42"/>
        <v>59.504132231404959</v>
      </c>
      <c r="Y50" s="244">
        <f t="shared" si="42"/>
        <v>49.667774086378742</v>
      </c>
      <c r="Z50" s="244">
        <f t="shared" si="42"/>
        <v>68.152866242038215</v>
      </c>
      <c r="AA50" s="173"/>
      <c r="AB50" s="244">
        <f t="shared" si="32"/>
        <v>91.240875912408754</v>
      </c>
      <c r="AC50" s="244">
        <f t="shared" si="33"/>
        <v>90.476190476190467</v>
      </c>
      <c r="AD50" s="244">
        <f t="shared" si="33"/>
        <v>81.710914454277273</v>
      </c>
      <c r="AE50" s="244">
        <f t="shared" si="33"/>
        <v>81.126760563380302</v>
      </c>
      <c r="AF50" s="244">
        <f t="shared" si="33"/>
        <v>73.105134474327613</v>
      </c>
      <c r="AG50" s="244">
        <f t="shared" si="33"/>
        <v>96.396396396396398</v>
      </c>
      <c r="AH50" s="173"/>
      <c r="AI50" s="244">
        <f t="shared" si="34"/>
        <v>40.518638573743921</v>
      </c>
      <c r="AJ50" s="244">
        <f t="shared" si="35"/>
        <v>42.088607594936718</v>
      </c>
      <c r="AK50" s="244">
        <f t="shared" si="35"/>
        <v>40.615835777126101</v>
      </c>
      <c r="AL50" s="244">
        <f t="shared" si="35"/>
        <v>43.178410794602698</v>
      </c>
      <c r="AM50" s="244">
        <f t="shared" si="35"/>
        <v>42.471590909090914</v>
      </c>
      <c r="AN50" s="244">
        <f t="shared" si="35"/>
        <v>46.724890829694317</v>
      </c>
      <c r="AO50" s="173"/>
      <c r="AP50" s="244">
        <f t="shared" si="36"/>
        <v>60.975609756097562</v>
      </c>
      <c r="AQ50" s="244">
        <f t="shared" si="37"/>
        <v>61.431870669745955</v>
      </c>
      <c r="AR50" s="244">
        <f t="shared" si="37"/>
        <v>58.315789473684205</v>
      </c>
      <c r="AS50" s="244">
        <f t="shared" si="37"/>
        <v>59.259259259259252</v>
      </c>
      <c r="AT50" s="244">
        <f t="shared" si="37"/>
        <v>59.325396825396822</v>
      </c>
      <c r="AU50" s="244">
        <f t="shared" si="37"/>
        <v>69.032258064516128</v>
      </c>
      <c r="AV50" s="173"/>
      <c r="AW50" s="244">
        <f t="shared" si="38"/>
        <v>46.781437125748496</v>
      </c>
      <c r="AX50" s="244">
        <f t="shared" si="39"/>
        <v>51.371185786017769</v>
      </c>
      <c r="AY50" s="244">
        <f t="shared" si="39"/>
        <v>49.305802776788887</v>
      </c>
      <c r="AZ50" s="244">
        <f t="shared" si="39"/>
        <v>48.128342245989309</v>
      </c>
      <c r="BA50" s="244">
        <f>$K50*BA$46+$L50*BA$44*BA$46+$M50*BA$46</f>
        <v>46.127738352360375</v>
      </c>
      <c r="BB50" s="310">
        <f t="shared" si="39"/>
        <v>52.399608227228207</v>
      </c>
    </row>
    <row r="51" spans="2:54" x14ac:dyDescent="0.25">
      <c r="B51" s="311"/>
      <c r="C51" s="328"/>
      <c r="D51" s="328"/>
      <c r="E51" s="328"/>
      <c r="F51" s="328"/>
      <c r="G51" s="328"/>
      <c r="H51" s="329"/>
      <c r="I51" s="173"/>
      <c r="K51" s="240">
        <f>K58-$P$7</f>
        <v>250</v>
      </c>
      <c r="L51" s="241">
        <f>$M$8</f>
        <v>1.4</v>
      </c>
      <c r="M51" s="230">
        <f t="shared" si="40"/>
        <v>5</v>
      </c>
      <c r="N51" s="244">
        <f t="shared" si="29"/>
        <v>23.900573613766731</v>
      </c>
      <c r="O51" s="244">
        <f t="shared" si="30"/>
        <v>31.24274099883856</v>
      </c>
      <c r="P51" s="244">
        <f t="shared" si="30"/>
        <v>30.794341675734497</v>
      </c>
      <c r="Q51" s="244">
        <f t="shared" si="30"/>
        <v>29.7</v>
      </c>
      <c r="R51" s="244">
        <f t="shared" si="30"/>
        <v>30.430528375733854</v>
      </c>
      <c r="S51" s="244">
        <f t="shared" si="30"/>
        <v>30.623306233062333</v>
      </c>
      <c r="T51" s="173"/>
      <c r="U51" s="244">
        <f t="shared" si="41"/>
        <v>76.923076923076934</v>
      </c>
      <c r="V51" s="244">
        <f t="shared" si="42"/>
        <v>72.899728997289955</v>
      </c>
      <c r="W51" s="244">
        <f t="shared" si="42"/>
        <v>71.827411167512679</v>
      </c>
      <c r="X51" s="244">
        <f t="shared" si="42"/>
        <v>61.363636363636367</v>
      </c>
      <c r="Y51" s="244">
        <f t="shared" si="42"/>
        <v>51.661129568106318</v>
      </c>
      <c r="Z51" s="244">
        <f t="shared" si="42"/>
        <v>71.974522292993626</v>
      </c>
      <c r="AA51" s="173"/>
      <c r="AB51" s="244">
        <f t="shared" si="32"/>
        <v>91.240875912408754</v>
      </c>
      <c r="AC51" s="244">
        <f t="shared" si="33"/>
        <v>91.496598639455769</v>
      </c>
      <c r="AD51" s="244">
        <f t="shared" si="33"/>
        <v>83.480825958702056</v>
      </c>
      <c r="AE51" s="244">
        <f t="shared" si="33"/>
        <v>83.661971830985934</v>
      </c>
      <c r="AF51" s="244">
        <f t="shared" si="33"/>
        <v>76.039119804400968</v>
      </c>
      <c r="AG51" s="244">
        <f t="shared" si="33"/>
        <v>101.80180180180182</v>
      </c>
      <c r="AH51" s="173"/>
      <c r="AI51" s="244">
        <f t="shared" si="34"/>
        <v>40.518638573743921</v>
      </c>
      <c r="AJ51" s="244">
        <f t="shared" si="35"/>
        <v>42.563291139240512</v>
      </c>
      <c r="AK51" s="244">
        <f t="shared" si="35"/>
        <v>41.495601173020532</v>
      </c>
      <c r="AL51" s="244">
        <f t="shared" si="35"/>
        <v>44.527736131934034</v>
      </c>
      <c r="AM51" s="244">
        <f t="shared" si="35"/>
        <v>44.176136363636367</v>
      </c>
      <c r="AN51" s="244">
        <f t="shared" si="35"/>
        <v>49.344978165938855</v>
      </c>
      <c r="AO51" s="173"/>
      <c r="AP51" s="244">
        <f t="shared" si="36"/>
        <v>60.975609756097562</v>
      </c>
      <c r="AQ51" s="244">
        <f t="shared" si="37"/>
        <v>62.124711316397224</v>
      </c>
      <c r="AR51" s="244">
        <f t="shared" si="37"/>
        <v>59.578947368421048</v>
      </c>
      <c r="AS51" s="244">
        <f t="shared" si="37"/>
        <v>61.111111111111107</v>
      </c>
      <c r="AT51" s="244">
        <f t="shared" si="37"/>
        <v>61.706349206349202</v>
      </c>
      <c r="AU51" s="244">
        <f t="shared" si="37"/>
        <v>72.903225806451616</v>
      </c>
      <c r="AV51" s="173"/>
      <c r="AW51" s="244">
        <f t="shared" si="38"/>
        <v>46.781437125748496</v>
      </c>
      <c r="AX51" s="244">
        <f t="shared" si="39"/>
        <v>51.950560061799926</v>
      </c>
      <c r="AY51" s="244">
        <f t="shared" si="39"/>
        <v>50.373798504805976</v>
      </c>
      <c r="AZ51" s="244">
        <f t="shared" si="39"/>
        <v>49.632352941176471</v>
      </c>
      <c r="BA51" s="244">
        <f t="shared" si="39"/>
        <v>47.979018821351424</v>
      </c>
      <c r="BB51" s="310">
        <f t="shared" si="39"/>
        <v>55.337904015670908</v>
      </c>
    </row>
    <row r="52" spans="2:54" x14ac:dyDescent="0.25">
      <c r="B52" s="311"/>
      <c r="C52" s="328"/>
      <c r="D52" s="328"/>
      <c r="E52" s="328"/>
      <c r="F52" s="328"/>
      <c r="G52" s="328"/>
      <c r="H52" s="329"/>
      <c r="I52" s="173"/>
      <c r="K52" s="229">
        <f t="shared" si="27"/>
        <v>250</v>
      </c>
      <c r="L52" s="230">
        <f>L51+$P$8</f>
        <v>1.7</v>
      </c>
      <c r="M52" s="230">
        <f t="shared" si="40"/>
        <v>5</v>
      </c>
      <c r="N52" s="244">
        <f t="shared" si="29"/>
        <v>23.900573613766731</v>
      </c>
      <c r="O52" s="244">
        <f t="shared" si="30"/>
        <v>31.591173054587689</v>
      </c>
      <c r="P52" s="244">
        <f t="shared" si="30"/>
        <v>31.447225244831341</v>
      </c>
      <c r="Q52" s="244">
        <f t="shared" si="30"/>
        <v>30.6</v>
      </c>
      <c r="R52" s="244">
        <f t="shared" si="30"/>
        <v>31.604696673189821</v>
      </c>
      <c r="S52" s="244">
        <f t="shared" si="30"/>
        <v>32.24932249322493</v>
      </c>
      <c r="T52" s="173"/>
      <c r="U52" s="244">
        <f t="shared" si="41"/>
        <v>76.923076923076934</v>
      </c>
      <c r="V52" s="244">
        <f t="shared" si="42"/>
        <v>73.712737127371255</v>
      </c>
      <c r="W52" s="244">
        <f t="shared" si="42"/>
        <v>73.350253807106583</v>
      </c>
      <c r="X52" s="244">
        <f t="shared" si="42"/>
        <v>63.223140495867767</v>
      </c>
      <c r="Y52" s="244">
        <f t="shared" si="42"/>
        <v>53.654485049833887</v>
      </c>
      <c r="Z52" s="244">
        <f t="shared" si="42"/>
        <v>75.796178343949038</v>
      </c>
      <c r="AA52" s="173"/>
      <c r="AB52" s="244">
        <f t="shared" si="32"/>
        <v>91.240875912408754</v>
      </c>
      <c r="AC52" s="244">
        <f t="shared" si="33"/>
        <v>92.51700680272107</v>
      </c>
      <c r="AD52" s="244">
        <f t="shared" si="33"/>
        <v>85.250737463126839</v>
      </c>
      <c r="AE52" s="244">
        <f t="shared" si="33"/>
        <v>86.197183098591566</v>
      </c>
      <c r="AF52" s="244">
        <f t="shared" si="33"/>
        <v>78.973105134474324</v>
      </c>
      <c r="AG52" s="244">
        <f t="shared" si="33"/>
        <v>107.20720720720722</v>
      </c>
      <c r="AH52" s="173"/>
      <c r="AI52" s="244">
        <f t="shared" si="34"/>
        <v>40.518638573743921</v>
      </c>
      <c r="AJ52" s="244">
        <f t="shared" si="35"/>
        <v>43.037974683544313</v>
      </c>
      <c r="AK52" s="244">
        <f t="shared" si="35"/>
        <v>42.375366568914956</v>
      </c>
      <c r="AL52" s="244">
        <f t="shared" si="35"/>
        <v>45.877061469265371</v>
      </c>
      <c r="AM52" s="244">
        <f t="shared" si="35"/>
        <v>45.88068181818182</v>
      </c>
      <c r="AN52" s="244">
        <f t="shared" si="35"/>
        <v>51.9650655021834</v>
      </c>
      <c r="AO52" s="173"/>
      <c r="AP52" s="244">
        <f t="shared" si="36"/>
        <v>60.975609756097562</v>
      </c>
      <c r="AQ52" s="244">
        <f t="shared" si="37"/>
        <v>62.817551963048494</v>
      </c>
      <c r="AR52" s="244">
        <f t="shared" si="37"/>
        <v>60.84210526315789</v>
      </c>
      <c r="AS52" s="244">
        <f t="shared" si="37"/>
        <v>62.962962962962962</v>
      </c>
      <c r="AT52" s="244">
        <f t="shared" si="37"/>
        <v>64.087301587301582</v>
      </c>
      <c r="AU52" s="244">
        <f t="shared" si="37"/>
        <v>76.774193548387103</v>
      </c>
      <c r="AV52" s="173"/>
      <c r="AW52" s="244">
        <f t="shared" si="38"/>
        <v>46.781437125748496</v>
      </c>
      <c r="AX52" s="244">
        <f t="shared" si="39"/>
        <v>52.529934337582077</v>
      </c>
      <c r="AY52" s="244">
        <f t="shared" si="39"/>
        <v>51.441794232823064</v>
      </c>
      <c r="AZ52" s="244">
        <f t="shared" si="39"/>
        <v>51.13636363636364</v>
      </c>
      <c r="BA52" s="244">
        <f t="shared" si="39"/>
        <v>49.830299290342481</v>
      </c>
      <c r="BB52" s="310">
        <f t="shared" si="39"/>
        <v>58.276199804113617</v>
      </c>
    </row>
    <row r="53" spans="2:54" x14ac:dyDescent="0.25">
      <c r="B53" s="303"/>
      <c r="C53" s="228"/>
      <c r="D53" s="228"/>
      <c r="E53" s="228"/>
      <c r="F53" s="228"/>
      <c r="G53" s="228"/>
      <c r="H53" s="231"/>
      <c r="I53" s="173"/>
      <c r="K53" s="229">
        <f t="shared" si="27"/>
        <v>250</v>
      </c>
      <c r="L53" s="230">
        <f>L52+$P$8</f>
        <v>2</v>
      </c>
      <c r="M53" s="230">
        <f t="shared" si="40"/>
        <v>5</v>
      </c>
      <c r="N53" s="244">
        <f t="shared" si="29"/>
        <v>23.900573613766731</v>
      </c>
      <c r="O53" s="244">
        <f t="shared" si="30"/>
        <v>31.939605110336817</v>
      </c>
      <c r="P53" s="244">
        <f t="shared" si="30"/>
        <v>32.10010881392818</v>
      </c>
      <c r="Q53" s="244">
        <f t="shared" si="30"/>
        <v>31.5</v>
      </c>
      <c r="R53" s="244">
        <f t="shared" si="30"/>
        <v>32.778864970645792</v>
      </c>
      <c r="S53" s="244">
        <f t="shared" si="30"/>
        <v>33.875338753387538</v>
      </c>
      <c r="T53" s="173"/>
      <c r="U53" s="244">
        <f t="shared" si="41"/>
        <v>76.923076923076934</v>
      </c>
      <c r="V53" s="244">
        <f t="shared" si="42"/>
        <v>74.525745257452556</v>
      </c>
      <c r="W53" s="244">
        <f t="shared" si="42"/>
        <v>74.873096446700501</v>
      </c>
      <c r="X53" s="244">
        <f t="shared" si="42"/>
        <v>65.082644628099175</v>
      </c>
      <c r="Y53" s="244">
        <f t="shared" si="42"/>
        <v>55.647840531561464</v>
      </c>
      <c r="Z53" s="244">
        <f t="shared" si="42"/>
        <v>79.617834394904449</v>
      </c>
      <c r="AA53" s="173"/>
      <c r="AB53" s="244">
        <f t="shared" si="32"/>
        <v>91.240875912408754</v>
      </c>
      <c r="AC53" s="244">
        <f t="shared" si="33"/>
        <v>93.537414965986386</v>
      </c>
      <c r="AD53" s="244">
        <f t="shared" si="33"/>
        <v>87.020648967551622</v>
      </c>
      <c r="AE53" s="244">
        <f t="shared" si="33"/>
        <v>88.732394366197198</v>
      </c>
      <c r="AF53" s="244">
        <f t="shared" si="33"/>
        <v>81.907090464547665</v>
      </c>
      <c r="AG53" s="244">
        <f t="shared" si="33"/>
        <v>112.61261261261262</v>
      </c>
      <c r="AH53" s="173"/>
      <c r="AI53" s="244">
        <f t="shared" si="34"/>
        <v>40.518638573743921</v>
      </c>
      <c r="AJ53" s="244">
        <f t="shared" si="35"/>
        <v>43.512658227848107</v>
      </c>
      <c r="AK53" s="244">
        <f t="shared" si="35"/>
        <v>43.255131964809387</v>
      </c>
      <c r="AL53" s="244">
        <f t="shared" si="35"/>
        <v>47.2263868065967</v>
      </c>
      <c r="AM53" s="244">
        <f t="shared" si="35"/>
        <v>47.58522727272728</v>
      </c>
      <c r="AN53" s="244">
        <f t="shared" si="35"/>
        <v>54.585152838427945</v>
      </c>
      <c r="AO53" s="173"/>
      <c r="AP53" s="244">
        <f t="shared" si="36"/>
        <v>60.975609756097562</v>
      </c>
      <c r="AQ53" s="244">
        <f t="shared" si="37"/>
        <v>63.510392609699764</v>
      </c>
      <c r="AR53" s="244">
        <f t="shared" si="37"/>
        <v>62.105263157894733</v>
      </c>
      <c r="AS53" s="244">
        <f t="shared" si="37"/>
        <v>64.81481481481481</v>
      </c>
      <c r="AT53" s="244">
        <f t="shared" si="37"/>
        <v>66.468253968253961</v>
      </c>
      <c r="AU53" s="244">
        <f t="shared" si="37"/>
        <v>80.645161290322591</v>
      </c>
      <c r="AV53" s="173"/>
      <c r="AW53" s="244">
        <f t="shared" si="38"/>
        <v>46.781437125748496</v>
      </c>
      <c r="AX53" s="244">
        <f t="shared" si="39"/>
        <v>53.109308613364234</v>
      </c>
      <c r="AY53" s="244">
        <f t="shared" si="39"/>
        <v>52.509789960840152</v>
      </c>
      <c r="AZ53" s="244">
        <f t="shared" si="39"/>
        <v>52.640374331550809</v>
      </c>
      <c r="BA53" s="244">
        <f t="shared" si="39"/>
        <v>51.68157975933353</v>
      </c>
      <c r="BB53" s="310">
        <f t="shared" si="39"/>
        <v>61.214495592556318</v>
      </c>
    </row>
    <row r="54" spans="2:54" x14ac:dyDescent="0.25">
      <c r="B54" s="303"/>
      <c r="C54" s="276" t="s">
        <v>3</v>
      </c>
      <c r="D54" s="276"/>
      <c r="E54" s="276"/>
      <c r="F54" s="276"/>
      <c r="G54" s="276"/>
      <c r="H54" s="304"/>
      <c r="I54" s="173"/>
      <c r="K54" s="253">
        <f t="shared" si="27"/>
        <v>250</v>
      </c>
      <c r="L54" s="254">
        <f>L53+$P$8</f>
        <v>2.2999999999999998</v>
      </c>
      <c r="M54" s="254">
        <f t="shared" si="40"/>
        <v>5</v>
      </c>
      <c r="N54" s="256">
        <f t="shared" si="29"/>
        <v>23.900573613766731</v>
      </c>
      <c r="O54" s="256">
        <f t="shared" si="30"/>
        <v>32.28803716608595</v>
      </c>
      <c r="P54" s="256">
        <f t="shared" si="30"/>
        <v>32.752992383025031</v>
      </c>
      <c r="Q54" s="256">
        <f t="shared" si="30"/>
        <v>32.4</v>
      </c>
      <c r="R54" s="256">
        <f t="shared" si="30"/>
        <v>33.953033268101763</v>
      </c>
      <c r="S54" s="256">
        <f t="shared" si="30"/>
        <v>35.501355013550139</v>
      </c>
      <c r="T54" s="208"/>
      <c r="U54" s="256">
        <f t="shared" si="41"/>
        <v>76.923076923076934</v>
      </c>
      <c r="V54" s="256">
        <f t="shared" si="42"/>
        <v>75.33875338753387</v>
      </c>
      <c r="W54" s="256">
        <f t="shared" si="42"/>
        <v>76.395939086294405</v>
      </c>
      <c r="X54" s="256">
        <f t="shared" si="42"/>
        <v>66.942148760330582</v>
      </c>
      <c r="Y54" s="256">
        <f t="shared" si="42"/>
        <v>57.64119601328904</v>
      </c>
      <c r="Z54" s="256">
        <f t="shared" si="42"/>
        <v>83.439490445859875</v>
      </c>
      <c r="AA54" s="208"/>
      <c r="AB54" s="256">
        <f t="shared" si="32"/>
        <v>91.240875912408754</v>
      </c>
      <c r="AC54" s="256">
        <f t="shared" si="33"/>
        <v>94.557823129251688</v>
      </c>
      <c r="AD54" s="256">
        <f t="shared" si="33"/>
        <v>88.790560471976391</v>
      </c>
      <c r="AE54" s="256">
        <f t="shared" si="33"/>
        <v>91.26760563380283</v>
      </c>
      <c r="AF54" s="256">
        <f t="shared" si="33"/>
        <v>84.84107579462102</v>
      </c>
      <c r="AG54" s="256">
        <f t="shared" si="33"/>
        <v>118.01801801801803</v>
      </c>
      <c r="AH54" s="208"/>
      <c r="AI54" s="256">
        <f t="shared" si="34"/>
        <v>40.518638573743921</v>
      </c>
      <c r="AJ54" s="256">
        <f t="shared" si="35"/>
        <v>43.987341772151908</v>
      </c>
      <c r="AK54" s="256">
        <f t="shared" si="35"/>
        <v>44.13489736070381</v>
      </c>
      <c r="AL54" s="256">
        <f t="shared" si="35"/>
        <v>48.575712143928037</v>
      </c>
      <c r="AM54" s="256">
        <f t="shared" si="35"/>
        <v>49.289772727272734</v>
      </c>
      <c r="AN54" s="256">
        <f t="shared" si="35"/>
        <v>57.205240174672483</v>
      </c>
      <c r="AO54" s="208"/>
      <c r="AP54" s="256">
        <f t="shared" si="36"/>
        <v>60.975609756097562</v>
      </c>
      <c r="AQ54" s="256">
        <f t="shared" si="37"/>
        <v>64.203233256351041</v>
      </c>
      <c r="AR54" s="256">
        <f t="shared" si="37"/>
        <v>63.368421052631575</v>
      </c>
      <c r="AS54" s="256">
        <f t="shared" si="37"/>
        <v>66.666666666666671</v>
      </c>
      <c r="AT54" s="256">
        <f t="shared" si="37"/>
        <v>68.849206349206355</v>
      </c>
      <c r="AU54" s="256">
        <f t="shared" si="37"/>
        <v>84.516129032258064</v>
      </c>
      <c r="AV54" s="208"/>
      <c r="AW54" s="256">
        <f t="shared" si="38"/>
        <v>46.781437125748496</v>
      </c>
      <c r="AX54" s="256">
        <f t="shared" si="39"/>
        <v>53.688682889146385</v>
      </c>
      <c r="AY54" s="256">
        <f t="shared" si="39"/>
        <v>53.57778568885724</v>
      </c>
      <c r="AZ54" s="256">
        <f t="shared" si="39"/>
        <v>54.144385026737972</v>
      </c>
      <c r="BA54" s="256">
        <f t="shared" si="39"/>
        <v>53.53286022832458</v>
      </c>
      <c r="BB54" s="314">
        <f t="shared" si="39"/>
        <v>64.15279138099902</v>
      </c>
    </row>
    <row r="55" spans="2:54" x14ac:dyDescent="0.25">
      <c r="B55" s="302" t="s">
        <v>8</v>
      </c>
      <c r="C55" s="228">
        <v>0</v>
      </c>
      <c r="D55" s="228">
        <v>10</v>
      </c>
      <c r="E55" s="228">
        <v>20</v>
      </c>
      <c r="F55" s="228">
        <v>30</v>
      </c>
      <c r="G55" s="228">
        <v>40</v>
      </c>
      <c r="H55" s="231">
        <v>60</v>
      </c>
      <c r="I55" s="173"/>
      <c r="K55" s="229">
        <f>$M$7</f>
        <v>300</v>
      </c>
      <c r="L55" s="230">
        <f t="shared" ref="L55:L56" si="43">L56-$P$8</f>
        <v>0.49999999999999983</v>
      </c>
      <c r="M55" s="230">
        <f t="shared" si="40"/>
        <v>5</v>
      </c>
      <c r="N55" s="244">
        <f t="shared" si="29"/>
        <v>28.680688336520074</v>
      </c>
      <c r="O55" s="244">
        <f t="shared" si="30"/>
        <v>36.004645760743323</v>
      </c>
      <c r="P55" s="244">
        <f t="shared" si="30"/>
        <v>34.276387377584328</v>
      </c>
      <c r="Q55" s="244">
        <f t="shared" si="30"/>
        <v>32</v>
      </c>
      <c r="R55" s="244">
        <f t="shared" si="30"/>
        <v>31.80039138943248</v>
      </c>
      <c r="S55" s="244">
        <f t="shared" si="30"/>
        <v>30.26196928635953</v>
      </c>
      <c r="T55" s="173"/>
      <c r="U55" s="244">
        <f t="shared" si="41"/>
        <v>92.307692307692307</v>
      </c>
      <c r="V55" s="244">
        <f t="shared" si="42"/>
        <v>84.010840108401069</v>
      </c>
      <c r="W55" s="244">
        <f t="shared" si="42"/>
        <v>79.94923857868018</v>
      </c>
      <c r="X55" s="244">
        <f t="shared" si="42"/>
        <v>66.11570247933885</v>
      </c>
      <c r="Y55" s="244">
        <f t="shared" si="42"/>
        <v>53.986710963455153</v>
      </c>
      <c r="Z55" s="244">
        <f t="shared" si="42"/>
        <v>71.125265392781316</v>
      </c>
      <c r="AA55" s="173"/>
      <c r="AB55" s="244">
        <f t="shared" si="32"/>
        <v>109.48905109489051</v>
      </c>
      <c r="AC55" s="244">
        <f t="shared" si="33"/>
        <v>105.44217687074828</v>
      </c>
      <c r="AD55" s="244">
        <f t="shared" si="33"/>
        <v>92.920353982300881</v>
      </c>
      <c r="AE55" s="244">
        <f t="shared" si="33"/>
        <v>90.140845070422543</v>
      </c>
      <c r="AF55" s="244">
        <f t="shared" si="33"/>
        <v>79.462102689486542</v>
      </c>
      <c r="AG55" s="244">
        <f t="shared" si="33"/>
        <v>100.6006006006006</v>
      </c>
      <c r="AH55" s="173"/>
      <c r="AI55" s="244">
        <f t="shared" si="34"/>
        <v>48.622366288492707</v>
      </c>
      <c r="AJ55" s="244">
        <f t="shared" si="35"/>
        <v>49.050632911392405</v>
      </c>
      <c r="AK55" s="244">
        <f t="shared" si="35"/>
        <v>46.187683284457485</v>
      </c>
      <c r="AL55" s="244">
        <f t="shared" si="35"/>
        <v>47.976011994003002</v>
      </c>
      <c r="AM55" s="244">
        <f t="shared" si="35"/>
        <v>46.164772727272727</v>
      </c>
      <c r="AN55" s="244">
        <f t="shared" si="35"/>
        <v>48.762736535662292</v>
      </c>
      <c r="AO55" s="173"/>
      <c r="AP55" s="244">
        <f t="shared" si="36"/>
        <v>73.170731707317074</v>
      </c>
      <c r="AQ55" s="244">
        <f t="shared" si="37"/>
        <v>71.593533487297933</v>
      </c>
      <c r="AR55" s="244">
        <f t="shared" si="37"/>
        <v>66.315789473684205</v>
      </c>
      <c r="AS55" s="244">
        <f t="shared" si="37"/>
        <v>65.843621399176968</v>
      </c>
      <c r="AT55" s="244">
        <f t="shared" si="37"/>
        <v>64.484126984126974</v>
      </c>
      <c r="AU55" s="244">
        <f t="shared" si="37"/>
        <v>72.043010752688176</v>
      </c>
      <c r="AV55" s="173"/>
      <c r="AW55" s="244">
        <f t="shared" si="38"/>
        <v>56.137724550898199</v>
      </c>
      <c r="AX55" s="244">
        <f t="shared" si="39"/>
        <v>59.868675164156038</v>
      </c>
      <c r="AY55" s="244">
        <f t="shared" si="39"/>
        <v>56.069775720897113</v>
      </c>
      <c r="AZ55" s="244">
        <f t="shared" si="39"/>
        <v>53.475935828877006</v>
      </c>
      <c r="BA55" s="244">
        <f t="shared" si="39"/>
        <v>50.138846035174318</v>
      </c>
      <c r="BB55" s="310">
        <f t="shared" si="39"/>
        <v>54.684949396016982</v>
      </c>
    </row>
    <row r="56" spans="2:54" x14ac:dyDescent="0.25">
      <c r="B56" s="303"/>
      <c r="C56" s="315" t="s">
        <v>44</v>
      </c>
      <c r="D56" s="315"/>
      <c r="E56" s="315"/>
      <c r="F56" s="315"/>
      <c r="G56" s="315"/>
      <c r="H56" s="316"/>
      <c r="I56" s="173"/>
      <c r="K56" s="229">
        <f t="shared" ref="K56:K61" si="44">$M$7</f>
        <v>300</v>
      </c>
      <c r="L56" s="230">
        <f t="shared" si="43"/>
        <v>0.79999999999999982</v>
      </c>
      <c r="M56" s="230">
        <f>$M$9</f>
        <v>5</v>
      </c>
      <c r="N56" s="244">
        <f t="shared" si="29"/>
        <v>28.680688336520074</v>
      </c>
      <c r="O56" s="244">
        <f t="shared" si="30"/>
        <v>36.353077816492451</v>
      </c>
      <c r="P56" s="244">
        <f t="shared" si="30"/>
        <v>34.929270946681179</v>
      </c>
      <c r="Q56" s="244">
        <f t="shared" si="30"/>
        <v>32.9</v>
      </c>
      <c r="R56" s="244">
        <f t="shared" si="30"/>
        <v>32.974559686888448</v>
      </c>
      <c r="S56" s="244">
        <f t="shared" si="30"/>
        <v>31.887985546522131</v>
      </c>
      <c r="T56" s="173"/>
      <c r="U56" s="244">
        <f t="shared" si="41"/>
        <v>92.307692307692307</v>
      </c>
      <c r="V56" s="244">
        <f t="shared" si="42"/>
        <v>84.82384823848237</v>
      </c>
      <c r="W56" s="244">
        <f t="shared" si="42"/>
        <v>81.472081218274099</v>
      </c>
      <c r="X56" s="244">
        <f t="shared" si="42"/>
        <v>67.975206611570258</v>
      </c>
      <c r="Y56" s="244">
        <f t="shared" si="42"/>
        <v>55.980066445182729</v>
      </c>
      <c r="Z56" s="244">
        <f t="shared" si="42"/>
        <v>74.946921443736727</v>
      </c>
      <c r="AA56" s="173"/>
      <c r="AB56" s="244">
        <f t="shared" si="32"/>
        <v>109.48905109489051</v>
      </c>
      <c r="AC56" s="244">
        <f t="shared" si="33"/>
        <v>106.4625850340136</v>
      </c>
      <c r="AD56" s="244">
        <f t="shared" si="33"/>
        <v>94.690265486725664</v>
      </c>
      <c r="AE56" s="244">
        <f t="shared" si="33"/>
        <v>92.676056338028175</v>
      </c>
      <c r="AF56" s="244">
        <f t="shared" si="33"/>
        <v>82.396088019559897</v>
      </c>
      <c r="AG56" s="244">
        <f t="shared" si="33"/>
        <v>106.006006006006</v>
      </c>
      <c r="AH56" s="173"/>
      <c r="AI56" s="244">
        <f t="shared" si="34"/>
        <v>48.622366288492707</v>
      </c>
      <c r="AJ56" s="244">
        <f t="shared" si="35"/>
        <v>49.525316455696206</v>
      </c>
      <c r="AK56" s="244">
        <f t="shared" si="35"/>
        <v>47.067448680351909</v>
      </c>
      <c r="AL56" s="244">
        <f t="shared" si="35"/>
        <v>49.325337331334332</v>
      </c>
      <c r="AM56" s="244">
        <f t="shared" si="35"/>
        <v>47.869318181818187</v>
      </c>
      <c r="AN56" s="244">
        <f t="shared" si="35"/>
        <v>51.38282387190683</v>
      </c>
      <c r="AO56" s="173"/>
      <c r="AP56" s="244">
        <f t="shared" si="36"/>
        <v>73.170731707317074</v>
      </c>
      <c r="AQ56" s="244">
        <f t="shared" si="37"/>
        <v>72.286374133949195</v>
      </c>
      <c r="AR56" s="244">
        <f t="shared" si="37"/>
        <v>67.578947368421055</v>
      </c>
      <c r="AS56" s="244">
        <f t="shared" si="37"/>
        <v>67.695473251028815</v>
      </c>
      <c r="AT56" s="244">
        <f t="shared" si="37"/>
        <v>66.865079365079353</v>
      </c>
      <c r="AU56" s="244">
        <f t="shared" si="37"/>
        <v>75.913978494623663</v>
      </c>
      <c r="AV56" s="173"/>
      <c r="AW56" s="244">
        <f t="shared" si="38"/>
        <v>56.137724550898199</v>
      </c>
      <c r="AX56" s="244">
        <f t="shared" si="39"/>
        <v>60.448049439938195</v>
      </c>
      <c r="AY56" s="244">
        <f t="shared" si="39"/>
        <v>57.137771448914201</v>
      </c>
      <c r="AZ56" s="244">
        <f t="shared" si="39"/>
        <v>54.979946524064168</v>
      </c>
      <c r="BA56" s="244">
        <f t="shared" si="39"/>
        <v>51.990126504165367</v>
      </c>
      <c r="BB56" s="310">
        <f t="shared" si="39"/>
        <v>57.623245184459684</v>
      </c>
    </row>
    <row r="57" spans="2:54" x14ac:dyDescent="0.25">
      <c r="B57" s="303">
        <v>1975</v>
      </c>
      <c r="C57" s="317">
        <f t="shared" ref="C57:H62" si="45">$C$14/C45</f>
        <v>9.5602294455066919E-2</v>
      </c>
      <c r="D57" s="317">
        <f t="shared" si="45"/>
        <v>0.11614401858304298</v>
      </c>
      <c r="E57" s="317">
        <f t="shared" si="45"/>
        <v>0.1088139281828074</v>
      </c>
      <c r="F57" s="317">
        <f t="shared" si="45"/>
        <v>0.1</v>
      </c>
      <c r="G57" s="317">
        <f t="shared" si="45"/>
        <v>9.7847358121330719E-2</v>
      </c>
      <c r="H57" s="258">
        <f t="shared" si="45"/>
        <v>9.0334236675700091E-2</v>
      </c>
      <c r="I57" s="173"/>
      <c r="K57" s="240">
        <f>$M$7</f>
        <v>300</v>
      </c>
      <c r="L57" s="230">
        <f>L58-$P$8</f>
        <v>1.0999999999999999</v>
      </c>
      <c r="M57" s="230">
        <f t="shared" si="40"/>
        <v>5</v>
      </c>
      <c r="N57" s="244">
        <f t="shared" si="29"/>
        <v>28.680688336520074</v>
      </c>
      <c r="O57" s="244">
        <f t="shared" si="30"/>
        <v>36.70150987224158</v>
      </c>
      <c r="P57" s="244">
        <f t="shared" si="30"/>
        <v>35.582154515778022</v>
      </c>
      <c r="Q57" s="244">
        <f t="shared" si="30"/>
        <v>33.799999999999997</v>
      </c>
      <c r="R57" s="244">
        <f t="shared" si="30"/>
        <v>34.148727984344418</v>
      </c>
      <c r="S57" s="244">
        <f t="shared" si="30"/>
        <v>33.514001806684732</v>
      </c>
      <c r="T57" s="173"/>
      <c r="U57" s="244">
        <f t="shared" si="41"/>
        <v>92.307692307692307</v>
      </c>
      <c r="V57" s="244">
        <f t="shared" si="42"/>
        <v>85.63685636856367</v>
      </c>
      <c r="W57" s="244">
        <f t="shared" si="42"/>
        <v>82.994923857868002</v>
      </c>
      <c r="X57" s="244">
        <f t="shared" si="42"/>
        <v>69.834710743801665</v>
      </c>
      <c r="Y57" s="244">
        <f t="shared" si="42"/>
        <v>57.973421926910305</v>
      </c>
      <c r="Z57" s="244">
        <f t="shared" si="42"/>
        <v>78.768577494692138</v>
      </c>
      <c r="AA57" s="173"/>
      <c r="AB57" s="244">
        <f t="shared" si="32"/>
        <v>109.48905109489051</v>
      </c>
      <c r="AC57" s="244">
        <f t="shared" si="33"/>
        <v>107.4829931972789</v>
      </c>
      <c r="AD57" s="244">
        <f t="shared" si="33"/>
        <v>96.460176991150433</v>
      </c>
      <c r="AE57" s="244">
        <f t="shared" si="33"/>
        <v>95.211267605633822</v>
      </c>
      <c r="AF57" s="244">
        <f t="shared" si="33"/>
        <v>85.330073349633238</v>
      </c>
      <c r="AG57" s="244">
        <f t="shared" si="33"/>
        <v>111.41141141141141</v>
      </c>
      <c r="AH57" s="173"/>
      <c r="AI57" s="244">
        <f t="shared" si="34"/>
        <v>48.622366288492707</v>
      </c>
      <c r="AJ57" s="244">
        <f t="shared" si="35"/>
        <v>50.000000000000007</v>
      </c>
      <c r="AK57" s="244">
        <f t="shared" si="35"/>
        <v>47.94721407624634</v>
      </c>
      <c r="AL57" s="244">
        <f t="shared" si="35"/>
        <v>50.674662668665668</v>
      </c>
      <c r="AM57" s="244">
        <f t="shared" si="35"/>
        <v>49.57386363636364</v>
      </c>
      <c r="AN57" s="244">
        <f t="shared" si="35"/>
        <v>54.002911208151374</v>
      </c>
      <c r="AO57" s="173"/>
      <c r="AP57" s="244">
        <f t="shared" si="36"/>
        <v>73.170731707317074</v>
      </c>
      <c r="AQ57" s="244">
        <f t="shared" si="37"/>
        <v>72.979214780600472</v>
      </c>
      <c r="AR57" s="244">
        <f t="shared" si="37"/>
        <v>68.84210526315789</v>
      </c>
      <c r="AS57" s="244">
        <f t="shared" si="37"/>
        <v>69.547325102880663</v>
      </c>
      <c r="AT57" s="244">
        <f t="shared" si="37"/>
        <v>69.246031746031747</v>
      </c>
      <c r="AU57" s="244">
        <f t="shared" si="37"/>
        <v>79.784946236559136</v>
      </c>
      <c r="AV57" s="173"/>
      <c r="AW57" s="244">
        <f t="shared" si="38"/>
        <v>56.137724550898199</v>
      </c>
      <c r="AX57" s="244">
        <f t="shared" si="39"/>
        <v>61.027423715720353</v>
      </c>
      <c r="AY57" s="244">
        <f t="shared" si="39"/>
        <v>58.205767176931289</v>
      </c>
      <c r="AZ57" s="244">
        <f t="shared" si="39"/>
        <v>56.483957219251337</v>
      </c>
      <c r="BA57" s="244">
        <f t="shared" si="39"/>
        <v>53.841406973156424</v>
      </c>
      <c r="BB57" s="310">
        <f t="shared" si="39"/>
        <v>60.561540972902385</v>
      </c>
    </row>
    <row r="58" spans="2:54" x14ac:dyDescent="0.25">
      <c r="B58" s="303">
        <v>1976</v>
      </c>
      <c r="C58" s="317">
        <f t="shared" si="45"/>
        <v>0.30769230769230771</v>
      </c>
      <c r="D58" s="317">
        <f t="shared" si="45"/>
        <v>0.27100271002710025</v>
      </c>
      <c r="E58" s="317">
        <f t="shared" si="45"/>
        <v>0.25380710659898476</v>
      </c>
      <c r="F58" s="317">
        <f t="shared" si="45"/>
        <v>0.20661157024793389</v>
      </c>
      <c r="G58" s="317">
        <f t="shared" si="45"/>
        <v>0.16611295681063123</v>
      </c>
      <c r="H58" s="258">
        <f t="shared" si="45"/>
        <v>0.21231422505307856</v>
      </c>
      <c r="I58" s="173"/>
      <c r="K58" s="240">
        <f>$M$7</f>
        <v>300</v>
      </c>
      <c r="L58" s="230">
        <f>$M$8</f>
        <v>1.4</v>
      </c>
      <c r="M58" s="230">
        <f t="shared" si="40"/>
        <v>5</v>
      </c>
      <c r="N58" s="244">
        <f t="shared" si="29"/>
        <v>28.680688336520074</v>
      </c>
      <c r="O58" s="244">
        <f t="shared" si="30"/>
        <v>37.049941927990709</v>
      </c>
      <c r="P58" s="244">
        <f t="shared" si="30"/>
        <v>36.235038084874866</v>
      </c>
      <c r="Q58" s="244">
        <f t="shared" si="30"/>
        <v>34.700000000000003</v>
      </c>
      <c r="R58" s="244">
        <f t="shared" si="30"/>
        <v>35.322896281800389</v>
      </c>
      <c r="S58" s="244">
        <f t="shared" si="30"/>
        <v>35.14001806684734</v>
      </c>
      <c r="T58" s="173"/>
      <c r="U58" s="244">
        <f t="shared" si="41"/>
        <v>92.307692307692307</v>
      </c>
      <c r="V58" s="244">
        <f t="shared" si="42"/>
        <v>86.44986449864497</v>
      </c>
      <c r="W58" s="244">
        <f t="shared" si="42"/>
        <v>84.51776649746192</v>
      </c>
      <c r="X58" s="244">
        <f t="shared" si="42"/>
        <v>71.694214876033072</v>
      </c>
      <c r="Y58" s="244">
        <f t="shared" si="42"/>
        <v>59.966777408637881</v>
      </c>
      <c r="Z58" s="244">
        <f t="shared" si="42"/>
        <v>82.590233545647564</v>
      </c>
      <c r="AA58" s="173"/>
      <c r="AB58" s="244">
        <f t="shared" si="32"/>
        <v>109.48905109489051</v>
      </c>
      <c r="AC58" s="244">
        <f t="shared" si="33"/>
        <v>108.5034013605442</v>
      </c>
      <c r="AD58" s="244">
        <f t="shared" si="33"/>
        <v>98.230088495575217</v>
      </c>
      <c r="AE58" s="244">
        <f t="shared" si="33"/>
        <v>97.746478873239454</v>
      </c>
      <c r="AF58" s="244">
        <f t="shared" si="33"/>
        <v>88.264058679706594</v>
      </c>
      <c r="AG58" s="244">
        <f t="shared" si="33"/>
        <v>116.81681681681683</v>
      </c>
      <c r="AH58" s="173"/>
      <c r="AI58" s="244">
        <f t="shared" si="34"/>
        <v>48.622366288492707</v>
      </c>
      <c r="AJ58" s="244">
        <f t="shared" si="35"/>
        <v>50.474683544303801</v>
      </c>
      <c r="AK58" s="244">
        <f t="shared" si="35"/>
        <v>48.826979472140764</v>
      </c>
      <c r="AL58" s="244">
        <f t="shared" si="35"/>
        <v>52.023988005997005</v>
      </c>
      <c r="AM58" s="244">
        <f t="shared" si="35"/>
        <v>51.278409090909093</v>
      </c>
      <c r="AN58" s="244">
        <f t="shared" si="35"/>
        <v>56.622998544395912</v>
      </c>
      <c r="AO58" s="173"/>
      <c r="AP58" s="244">
        <f t="shared" si="36"/>
        <v>73.170731707317074</v>
      </c>
      <c r="AQ58" s="244">
        <f t="shared" si="37"/>
        <v>73.672055427251735</v>
      </c>
      <c r="AR58" s="244">
        <f t="shared" si="37"/>
        <v>70.10526315789474</v>
      </c>
      <c r="AS58" s="244">
        <f t="shared" si="37"/>
        <v>71.399176954732525</v>
      </c>
      <c r="AT58" s="244">
        <f t="shared" si="37"/>
        <v>71.626984126984127</v>
      </c>
      <c r="AU58" s="244">
        <f t="shared" si="37"/>
        <v>83.655913978494624</v>
      </c>
      <c r="AV58" s="173"/>
      <c r="AW58" s="244">
        <f t="shared" si="38"/>
        <v>56.137724550898199</v>
      </c>
      <c r="AX58" s="244">
        <f t="shared" si="39"/>
        <v>61.606797991502511</v>
      </c>
      <c r="AY58" s="244">
        <f t="shared" si="39"/>
        <v>59.273762904948377</v>
      </c>
      <c r="AZ58" s="244">
        <f t="shared" si="39"/>
        <v>57.987967914438499</v>
      </c>
      <c r="BA58" s="244">
        <f t="shared" si="39"/>
        <v>55.692687442147474</v>
      </c>
      <c r="BB58" s="310">
        <f t="shared" si="39"/>
        <v>63.499836761345087</v>
      </c>
    </row>
    <row r="59" spans="2:54" x14ac:dyDescent="0.25">
      <c r="B59" s="303">
        <v>1977</v>
      </c>
      <c r="C59" s="317">
        <f t="shared" si="45"/>
        <v>0.36496350364963503</v>
      </c>
      <c r="D59" s="317">
        <f t="shared" si="45"/>
        <v>0.3401360544217687</v>
      </c>
      <c r="E59" s="317">
        <f t="shared" si="45"/>
        <v>0.29498525073746312</v>
      </c>
      <c r="F59" s="317">
        <f t="shared" si="45"/>
        <v>0.28169014084507044</v>
      </c>
      <c r="G59" s="317">
        <f t="shared" si="45"/>
        <v>0.24449877750611246</v>
      </c>
      <c r="H59" s="258">
        <f t="shared" si="45"/>
        <v>0.3003003003003003</v>
      </c>
      <c r="I59" s="173"/>
      <c r="K59" s="229">
        <f>$M$7</f>
        <v>300</v>
      </c>
      <c r="L59" s="230">
        <f>L58+$P$8</f>
        <v>1.7</v>
      </c>
      <c r="M59" s="230">
        <f t="shared" si="40"/>
        <v>5</v>
      </c>
      <c r="N59" s="244">
        <f t="shared" si="29"/>
        <v>28.680688336520074</v>
      </c>
      <c r="O59" s="244">
        <f t="shared" si="30"/>
        <v>37.398373983739837</v>
      </c>
      <c r="P59" s="244">
        <f t="shared" si="30"/>
        <v>36.887921653971709</v>
      </c>
      <c r="Q59" s="244">
        <f t="shared" si="30"/>
        <v>35.6</v>
      </c>
      <c r="R59" s="244">
        <f t="shared" si="30"/>
        <v>36.49706457925636</v>
      </c>
      <c r="S59" s="244">
        <f t="shared" si="30"/>
        <v>36.76603432700994</v>
      </c>
      <c r="T59" s="173"/>
      <c r="U59" s="244">
        <f t="shared" si="41"/>
        <v>92.307692307692307</v>
      </c>
      <c r="V59" s="244">
        <f t="shared" si="42"/>
        <v>87.262872628726271</v>
      </c>
      <c r="W59" s="244">
        <f t="shared" si="42"/>
        <v>86.040609137055824</v>
      </c>
      <c r="X59" s="244">
        <f t="shared" si="42"/>
        <v>73.553719008264466</v>
      </c>
      <c r="Y59" s="244">
        <f t="shared" si="42"/>
        <v>61.96013289036545</v>
      </c>
      <c r="Z59" s="244">
        <f t="shared" si="42"/>
        <v>86.411889596602975</v>
      </c>
      <c r="AA59" s="173"/>
      <c r="AB59" s="244">
        <f t="shared" si="32"/>
        <v>109.48905109489051</v>
      </c>
      <c r="AC59" s="244">
        <f t="shared" si="33"/>
        <v>109.5238095238095</v>
      </c>
      <c r="AD59" s="244">
        <f t="shared" si="33"/>
        <v>100</v>
      </c>
      <c r="AE59" s="244">
        <f t="shared" si="33"/>
        <v>100.28169014084509</v>
      </c>
      <c r="AF59" s="244">
        <f t="shared" si="33"/>
        <v>91.198044009779949</v>
      </c>
      <c r="AG59" s="244">
        <f t="shared" si="33"/>
        <v>122.22222222222223</v>
      </c>
      <c r="AH59" s="173"/>
      <c r="AI59" s="244">
        <f t="shared" si="34"/>
        <v>48.622366288492707</v>
      </c>
      <c r="AJ59" s="244">
        <f t="shared" si="35"/>
        <v>50.949367088607602</v>
      </c>
      <c r="AK59" s="244">
        <f t="shared" si="35"/>
        <v>49.706744868035194</v>
      </c>
      <c r="AL59" s="244">
        <f t="shared" si="35"/>
        <v>53.373313343328341</v>
      </c>
      <c r="AM59" s="244">
        <f t="shared" si="35"/>
        <v>52.982954545454554</v>
      </c>
      <c r="AN59" s="244">
        <f t="shared" si="35"/>
        <v>59.243085880640457</v>
      </c>
      <c r="AO59" s="173"/>
      <c r="AP59" s="244">
        <f t="shared" si="36"/>
        <v>73.170731707317074</v>
      </c>
      <c r="AQ59" s="244">
        <f t="shared" si="37"/>
        <v>74.364896073903012</v>
      </c>
      <c r="AR59" s="244">
        <f t="shared" si="37"/>
        <v>71.368421052631575</v>
      </c>
      <c r="AS59" s="244">
        <f t="shared" si="37"/>
        <v>73.251028806584372</v>
      </c>
      <c r="AT59" s="244">
        <f t="shared" si="37"/>
        <v>74.007936507936506</v>
      </c>
      <c r="AU59" s="244">
        <f t="shared" si="37"/>
        <v>87.526881720430111</v>
      </c>
      <c r="AV59" s="173"/>
      <c r="AW59" s="244">
        <f t="shared" si="38"/>
        <v>56.137724550898199</v>
      </c>
      <c r="AX59" s="244">
        <f t="shared" si="39"/>
        <v>62.186172267284661</v>
      </c>
      <c r="AY59" s="244">
        <f t="shared" si="39"/>
        <v>60.341758632965465</v>
      </c>
      <c r="AZ59" s="244">
        <f t="shared" si="39"/>
        <v>59.491978609625669</v>
      </c>
      <c r="BA59" s="244">
        <f t="shared" si="39"/>
        <v>57.543967911138523</v>
      </c>
      <c r="BB59" s="310">
        <f t="shared" si="39"/>
        <v>66.438132549787781</v>
      </c>
    </row>
    <row r="60" spans="2:54" x14ac:dyDescent="0.25">
      <c r="B60" s="303">
        <v>1978</v>
      </c>
      <c r="C60" s="317">
        <f t="shared" si="45"/>
        <v>0.16207455429497569</v>
      </c>
      <c r="D60" s="317">
        <f t="shared" si="45"/>
        <v>0.15822784810126583</v>
      </c>
      <c r="E60" s="317">
        <f t="shared" si="45"/>
        <v>0.1466275659824047</v>
      </c>
      <c r="F60" s="317">
        <f t="shared" si="45"/>
        <v>0.14992503748125938</v>
      </c>
      <c r="G60" s="317">
        <f t="shared" si="45"/>
        <v>0.14204545454545456</v>
      </c>
      <c r="H60" s="258">
        <f t="shared" si="45"/>
        <v>0.14556040756914118</v>
      </c>
      <c r="I60" s="173"/>
      <c r="K60" s="229">
        <f t="shared" si="44"/>
        <v>300</v>
      </c>
      <c r="L60" s="230">
        <f>L59+$P$8</f>
        <v>2</v>
      </c>
      <c r="M60" s="230">
        <f t="shared" si="40"/>
        <v>5</v>
      </c>
      <c r="N60" s="244">
        <f t="shared" si="29"/>
        <v>28.680688336520074</v>
      </c>
      <c r="O60" s="244">
        <f t="shared" si="30"/>
        <v>37.746806039488966</v>
      </c>
      <c r="P60" s="244">
        <f t="shared" si="30"/>
        <v>37.540805223068553</v>
      </c>
      <c r="Q60" s="244">
        <f t="shared" si="30"/>
        <v>36.5</v>
      </c>
      <c r="R60" s="244">
        <f t="shared" si="30"/>
        <v>37.671232876712324</v>
      </c>
      <c r="S60" s="244">
        <f t="shared" si="30"/>
        <v>38.392050587172541</v>
      </c>
      <c r="T60" s="173"/>
      <c r="U60" s="244">
        <f t="shared" si="41"/>
        <v>92.307692307692307</v>
      </c>
      <c r="V60" s="244">
        <f t="shared" si="42"/>
        <v>88.075880758807571</v>
      </c>
      <c r="W60" s="244">
        <f t="shared" si="42"/>
        <v>87.563451776649728</v>
      </c>
      <c r="X60" s="244">
        <f t="shared" si="42"/>
        <v>75.413223140495873</v>
      </c>
      <c r="Y60" s="244">
        <f t="shared" si="42"/>
        <v>63.953488372093027</v>
      </c>
      <c r="Z60" s="244">
        <f t="shared" si="42"/>
        <v>90.233545647558387</v>
      </c>
      <c r="AA60" s="173"/>
      <c r="AB60" s="244">
        <f t="shared" si="32"/>
        <v>109.48905109489051</v>
      </c>
      <c r="AC60" s="244">
        <f t="shared" si="33"/>
        <v>110.54421768707482</v>
      </c>
      <c r="AD60" s="244">
        <f t="shared" si="33"/>
        <v>101.76991150442477</v>
      </c>
      <c r="AE60" s="244">
        <f t="shared" si="33"/>
        <v>102.81690140845072</v>
      </c>
      <c r="AF60" s="244">
        <f t="shared" si="33"/>
        <v>94.13202933985329</v>
      </c>
      <c r="AG60" s="244">
        <f t="shared" si="33"/>
        <v>127.62762762762763</v>
      </c>
      <c r="AH60" s="173"/>
      <c r="AI60" s="244">
        <f t="shared" si="34"/>
        <v>48.622366288492707</v>
      </c>
      <c r="AJ60" s="244">
        <f t="shared" si="35"/>
        <v>51.424050632911396</v>
      </c>
      <c r="AK60" s="244">
        <f t="shared" si="35"/>
        <v>50.586510263929625</v>
      </c>
      <c r="AL60" s="244">
        <f t="shared" si="35"/>
        <v>54.722638680659671</v>
      </c>
      <c r="AM60" s="244">
        <f t="shared" si="35"/>
        <v>54.687500000000007</v>
      </c>
      <c r="AN60" s="244">
        <f t="shared" si="35"/>
        <v>61.863173216885002</v>
      </c>
      <c r="AO60" s="173"/>
      <c r="AP60" s="244">
        <f t="shared" si="36"/>
        <v>73.170731707317074</v>
      </c>
      <c r="AQ60" s="244">
        <f t="shared" si="37"/>
        <v>75.057736720554274</v>
      </c>
      <c r="AR60" s="244">
        <f t="shared" si="37"/>
        <v>72.631578947368425</v>
      </c>
      <c r="AS60" s="244">
        <f t="shared" si="37"/>
        <v>75.10288065843622</v>
      </c>
      <c r="AT60" s="244">
        <f t="shared" si="37"/>
        <v>76.388888888888886</v>
      </c>
      <c r="AU60" s="244">
        <f t="shared" si="37"/>
        <v>91.397849462365599</v>
      </c>
      <c r="AV60" s="173"/>
      <c r="AW60" s="244">
        <f t="shared" si="38"/>
        <v>56.137724550898199</v>
      </c>
      <c r="AX60" s="244">
        <f t="shared" si="39"/>
        <v>62.765546543066819</v>
      </c>
      <c r="AY60" s="244">
        <f t="shared" si="39"/>
        <v>61.409754360982554</v>
      </c>
      <c r="AZ60" s="244">
        <f t="shared" si="39"/>
        <v>60.995989304812831</v>
      </c>
      <c r="BA60" s="244">
        <f t="shared" si="39"/>
        <v>59.39524838012958</v>
      </c>
      <c r="BB60" s="310">
        <f t="shared" si="39"/>
        <v>69.376428338230482</v>
      </c>
    </row>
    <row r="61" spans="2:54" x14ac:dyDescent="0.25">
      <c r="B61" s="303">
        <v>1979</v>
      </c>
      <c r="C61" s="317">
        <f t="shared" si="45"/>
        <v>0.24390243902439024</v>
      </c>
      <c r="D61" s="317">
        <f t="shared" si="45"/>
        <v>0.23094688221709006</v>
      </c>
      <c r="E61" s="317">
        <f t="shared" si="45"/>
        <v>0.21052631578947367</v>
      </c>
      <c r="F61" s="317">
        <f t="shared" si="45"/>
        <v>0.20576131687242799</v>
      </c>
      <c r="G61" s="317">
        <f t="shared" si="45"/>
        <v>0.1984126984126984</v>
      </c>
      <c r="H61" s="258">
        <f t="shared" si="45"/>
        <v>0.21505376344086022</v>
      </c>
      <c r="I61" s="173"/>
      <c r="K61" s="253">
        <f t="shared" si="44"/>
        <v>300</v>
      </c>
      <c r="L61" s="254">
        <f>L60+$P$8</f>
        <v>2.2999999999999998</v>
      </c>
      <c r="M61" s="254">
        <f t="shared" si="40"/>
        <v>5</v>
      </c>
      <c r="N61" s="256">
        <f t="shared" si="29"/>
        <v>28.680688336520074</v>
      </c>
      <c r="O61" s="256">
        <f t="shared" si="30"/>
        <v>38.095238095238095</v>
      </c>
      <c r="P61" s="256">
        <f t="shared" si="30"/>
        <v>38.193688792165396</v>
      </c>
      <c r="Q61" s="256">
        <f t="shared" si="30"/>
        <v>37.4</v>
      </c>
      <c r="R61" s="256">
        <f t="shared" si="30"/>
        <v>38.845401174168295</v>
      </c>
      <c r="S61" s="256">
        <f t="shared" si="30"/>
        <v>40.018066847335142</v>
      </c>
      <c r="T61" s="208"/>
      <c r="U61" s="256">
        <f t="shared" si="41"/>
        <v>92.307692307692307</v>
      </c>
      <c r="V61" s="256">
        <f t="shared" si="42"/>
        <v>88.888888888888886</v>
      </c>
      <c r="W61" s="256">
        <f t="shared" si="42"/>
        <v>89.086294416243632</v>
      </c>
      <c r="X61" s="256">
        <f t="shared" si="42"/>
        <v>77.27272727272728</v>
      </c>
      <c r="Y61" s="256">
        <f t="shared" si="42"/>
        <v>65.946843853820596</v>
      </c>
      <c r="Z61" s="256">
        <f t="shared" si="42"/>
        <v>94.055201698513798</v>
      </c>
      <c r="AA61" s="208"/>
      <c r="AB61" s="256">
        <f t="shared" si="32"/>
        <v>109.48905109489051</v>
      </c>
      <c r="AC61" s="256">
        <f t="shared" si="33"/>
        <v>111.56462585034012</v>
      </c>
      <c r="AD61" s="256">
        <f t="shared" si="33"/>
        <v>103.53982300884955</v>
      </c>
      <c r="AE61" s="256">
        <f t="shared" si="33"/>
        <v>105.35211267605635</v>
      </c>
      <c r="AF61" s="256">
        <f t="shared" si="33"/>
        <v>97.066014669926645</v>
      </c>
      <c r="AG61" s="256">
        <f t="shared" si="33"/>
        <v>133.03303303303304</v>
      </c>
      <c r="AH61" s="208"/>
      <c r="AI61" s="256">
        <f t="shared" si="34"/>
        <v>48.622366288492707</v>
      </c>
      <c r="AJ61" s="256">
        <f t="shared" si="35"/>
        <v>51.898734177215196</v>
      </c>
      <c r="AK61" s="256">
        <f t="shared" si="35"/>
        <v>51.466275659824049</v>
      </c>
      <c r="AL61" s="256">
        <f t="shared" si="35"/>
        <v>56.071964017991007</v>
      </c>
      <c r="AM61" s="256">
        <f t="shared" si="35"/>
        <v>56.39204545454546</v>
      </c>
      <c r="AN61" s="256">
        <f t="shared" si="35"/>
        <v>64.48326055312954</v>
      </c>
      <c r="AO61" s="208"/>
      <c r="AP61" s="256">
        <f t="shared" si="36"/>
        <v>73.170731707317074</v>
      </c>
      <c r="AQ61" s="256">
        <f t="shared" si="37"/>
        <v>75.750577367205551</v>
      </c>
      <c r="AR61" s="256">
        <f t="shared" si="37"/>
        <v>73.89473684210526</v>
      </c>
      <c r="AS61" s="256">
        <f t="shared" si="37"/>
        <v>76.954732510288068</v>
      </c>
      <c r="AT61" s="256">
        <f t="shared" si="37"/>
        <v>78.769841269841265</v>
      </c>
      <c r="AU61" s="256">
        <f t="shared" si="37"/>
        <v>95.268817204301072</v>
      </c>
      <c r="AV61" s="208"/>
      <c r="AW61" s="256">
        <f t="shared" si="38"/>
        <v>56.137724550898199</v>
      </c>
      <c r="AX61" s="256">
        <f t="shared" si="39"/>
        <v>63.344920818848969</v>
      </c>
      <c r="AY61" s="256">
        <f t="shared" si="39"/>
        <v>62.477750088999642</v>
      </c>
      <c r="AZ61" s="256">
        <f t="shared" si="39"/>
        <v>62.5</v>
      </c>
      <c r="BA61" s="256">
        <f t="shared" si="39"/>
        <v>61.246528849120629</v>
      </c>
      <c r="BB61" s="314">
        <f t="shared" si="39"/>
        <v>72.314724126673198</v>
      </c>
    </row>
    <row r="62" spans="2:54" x14ac:dyDescent="0.25">
      <c r="B62" s="311" t="s">
        <v>1</v>
      </c>
      <c r="C62" s="317">
        <f t="shared" si="45"/>
        <v>0.18712574850299399</v>
      </c>
      <c r="D62" s="317">
        <f t="shared" si="45"/>
        <v>0.19312475859405176</v>
      </c>
      <c r="E62" s="317">
        <f t="shared" si="45"/>
        <v>0.17799928800284798</v>
      </c>
      <c r="F62" s="317">
        <f t="shared" si="45"/>
        <v>0.16711229946524064</v>
      </c>
      <c r="G62" s="317">
        <f t="shared" si="45"/>
        <v>0.15427337241592098</v>
      </c>
      <c r="H62" s="258">
        <f t="shared" si="45"/>
        <v>0.16323865491348352</v>
      </c>
      <c r="I62" s="173"/>
      <c r="K62" s="229">
        <f t="shared" ref="K62:K63" si="46">K55+$P$7</f>
        <v>350</v>
      </c>
      <c r="L62" s="230">
        <v>0.49999999999999983</v>
      </c>
      <c r="M62" s="230">
        <f t="shared" si="40"/>
        <v>5</v>
      </c>
      <c r="N62" s="244">
        <f t="shared" si="29"/>
        <v>33.460803059273424</v>
      </c>
      <c r="O62" s="244">
        <f t="shared" si="30"/>
        <v>41.811846689895468</v>
      </c>
      <c r="P62" s="244">
        <f t="shared" si="30"/>
        <v>39.7170837867247</v>
      </c>
      <c r="Q62" s="244">
        <f t="shared" si="30"/>
        <v>37</v>
      </c>
      <c r="R62" s="244">
        <f t="shared" si="30"/>
        <v>36.692759295499023</v>
      </c>
      <c r="S62" s="244">
        <f t="shared" si="30"/>
        <v>34.778681120144533</v>
      </c>
      <c r="T62" s="173"/>
      <c r="U62" s="244">
        <f t="shared" si="41"/>
        <v>107.69230769230769</v>
      </c>
      <c r="V62" s="244">
        <f t="shared" si="42"/>
        <v>97.560975609756085</v>
      </c>
      <c r="W62" s="244">
        <f t="shared" si="42"/>
        <v>92.639593908629422</v>
      </c>
      <c r="X62" s="244">
        <f t="shared" si="42"/>
        <v>76.446280991735549</v>
      </c>
      <c r="Y62" s="244">
        <f t="shared" si="42"/>
        <v>62.292358803986716</v>
      </c>
      <c r="Z62" s="244">
        <f t="shared" si="42"/>
        <v>81.740976645435239</v>
      </c>
      <c r="AA62" s="173"/>
      <c r="AB62" s="244">
        <f t="shared" si="32"/>
        <v>127.73722627737226</v>
      </c>
      <c r="AC62" s="244">
        <f t="shared" si="33"/>
        <v>122.44897959183672</v>
      </c>
      <c r="AD62" s="244">
        <f t="shared" si="33"/>
        <v>107.66961651917404</v>
      </c>
      <c r="AE62" s="244">
        <f t="shared" si="33"/>
        <v>104.22535211267606</v>
      </c>
      <c r="AF62" s="244">
        <f t="shared" si="33"/>
        <v>91.687041564792167</v>
      </c>
      <c r="AG62" s="244">
        <f t="shared" si="33"/>
        <v>115.61561561561562</v>
      </c>
      <c r="AH62" s="173"/>
      <c r="AI62" s="244">
        <f t="shared" si="34"/>
        <v>56.726094003241492</v>
      </c>
      <c r="AJ62" s="244">
        <f t="shared" si="35"/>
        <v>56.962025316455701</v>
      </c>
      <c r="AK62" s="244">
        <f t="shared" si="35"/>
        <v>53.519061583577717</v>
      </c>
      <c r="AL62" s="244">
        <f t="shared" si="35"/>
        <v>55.472263868065966</v>
      </c>
      <c r="AM62" s="244">
        <f t="shared" si="35"/>
        <v>53.26704545454546</v>
      </c>
      <c r="AN62" s="244">
        <f t="shared" si="35"/>
        <v>56.040756914119356</v>
      </c>
      <c r="AO62" s="173"/>
      <c r="AP62" s="244">
        <f t="shared" si="36"/>
        <v>85.365853658536579</v>
      </c>
      <c r="AQ62" s="244">
        <f t="shared" si="37"/>
        <v>83.140877598152429</v>
      </c>
      <c r="AR62" s="244">
        <f t="shared" si="37"/>
        <v>76.84210526315789</v>
      </c>
      <c r="AS62" s="244">
        <f t="shared" si="37"/>
        <v>76.131687242798364</v>
      </c>
      <c r="AT62" s="244">
        <f t="shared" si="37"/>
        <v>74.404761904761898</v>
      </c>
      <c r="AU62" s="244">
        <f t="shared" si="37"/>
        <v>82.795698924731184</v>
      </c>
      <c r="AV62" s="173"/>
      <c r="AW62" s="244">
        <f t="shared" si="38"/>
        <v>65.494011976047901</v>
      </c>
      <c r="AX62" s="244">
        <f t="shared" si="39"/>
        <v>69.524913093858643</v>
      </c>
      <c r="AY62" s="244">
        <f t="shared" si="39"/>
        <v>64.969740121039507</v>
      </c>
      <c r="AZ62" s="244">
        <f t="shared" si="39"/>
        <v>61.831550802139041</v>
      </c>
      <c r="BA62" s="244">
        <f t="shared" si="39"/>
        <v>57.852514655970367</v>
      </c>
      <c r="BB62" s="310">
        <f t="shared" si="39"/>
        <v>62.846882141691161</v>
      </c>
    </row>
    <row r="63" spans="2:54" x14ac:dyDescent="0.25">
      <c r="B63" s="303"/>
      <c r="C63" s="317"/>
      <c r="D63" s="317"/>
      <c r="E63" s="317"/>
      <c r="F63" s="317"/>
      <c r="G63" s="317"/>
      <c r="H63" s="258"/>
      <c r="I63" s="173"/>
      <c r="K63" s="229">
        <f t="shared" si="46"/>
        <v>350</v>
      </c>
      <c r="L63" s="230">
        <v>0.79999999999999982</v>
      </c>
      <c r="M63" s="230">
        <f t="shared" si="40"/>
        <v>5</v>
      </c>
      <c r="N63" s="244">
        <f t="shared" si="29"/>
        <v>33.460803059273424</v>
      </c>
      <c r="O63" s="244">
        <f t="shared" si="30"/>
        <v>42.160278745644597</v>
      </c>
      <c r="P63" s="244">
        <f t="shared" si="30"/>
        <v>40.369967355821551</v>
      </c>
      <c r="Q63" s="244">
        <f t="shared" si="30"/>
        <v>37.9</v>
      </c>
      <c r="R63" s="244">
        <f t="shared" si="30"/>
        <v>37.866927592954987</v>
      </c>
      <c r="S63" s="244">
        <f t="shared" si="30"/>
        <v>36.404697380307134</v>
      </c>
      <c r="T63" s="173"/>
      <c r="U63" s="244">
        <f t="shared" si="41"/>
        <v>107.69230769230769</v>
      </c>
      <c r="V63" s="244">
        <f t="shared" si="42"/>
        <v>98.373983739837385</v>
      </c>
      <c r="W63" s="244">
        <f t="shared" si="42"/>
        <v>94.16243654822334</v>
      </c>
      <c r="X63" s="244">
        <f t="shared" si="42"/>
        <v>78.305785123966942</v>
      </c>
      <c r="Y63" s="244">
        <f t="shared" si="42"/>
        <v>64.285714285714292</v>
      </c>
      <c r="Z63" s="244">
        <f t="shared" si="42"/>
        <v>85.562632696390651</v>
      </c>
      <c r="AA63" s="173"/>
      <c r="AB63" s="244">
        <f t="shared" si="32"/>
        <v>127.73722627737226</v>
      </c>
      <c r="AC63" s="244">
        <f t="shared" si="33"/>
        <v>123.46938775510203</v>
      </c>
      <c r="AD63" s="244">
        <f t="shared" si="33"/>
        <v>109.43952802359883</v>
      </c>
      <c r="AE63" s="244">
        <f t="shared" si="33"/>
        <v>106.76056338028171</v>
      </c>
      <c r="AF63" s="244">
        <f t="shared" si="33"/>
        <v>94.621026894865523</v>
      </c>
      <c r="AG63" s="244">
        <f t="shared" si="33"/>
        <v>121.02102102102103</v>
      </c>
      <c r="AH63" s="173"/>
      <c r="AI63" s="244">
        <f t="shared" si="34"/>
        <v>56.726094003241492</v>
      </c>
      <c r="AJ63" s="244">
        <f t="shared" si="35"/>
        <v>57.436708860759502</v>
      </c>
      <c r="AK63" s="244">
        <f t="shared" si="35"/>
        <v>54.39882697947214</v>
      </c>
      <c r="AL63" s="244">
        <f t="shared" si="35"/>
        <v>56.821589205397295</v>
      </c>
      <c r="AM63" s="244">
        <f t="shared" si="35"/>
        <v>54.971590909090914</v>
      </c>
      <c r="AN63" s="244">
        <f t="shared" si="35"/>
        <v>58.660844250363894</v>
      </c>
      <c r="AO63" s="173"/>
      <c r="AP63" s="244">
        <f t="shared" si="36"/>
        <v>85.365853658536579</v>
      </c>
      <c r="AQ63" s="244">
        <f t="shared" si="37"/>
        <v>83.833718244803691</v>
      </c>
      <c r="AR63" s="244">
        <f t="shared" si="37"/>
        <v>78.105263157894726</v>
      </c>
      <c r="AS63" s="244">
        <f t="shared" si="37"/>
        <v>77.983539094650212</v>
      </c>
      <c r="AT63" s="244">
        <f t="shared" si="37"/>
        <v>76.785714285714278</v>
      </c>
      <c r="AU63" s="244">
        <f t="shared" si="37"/>
        <v>86.666666666666671</v>
      </c>
      <c r="AV63" s="173"/>
      <c r="AW63" s="244">
        <f t="shared" si="38"/>
        <v>65.494011976047901</v>
      </c>
      <c r="AX63" s="244">
        <f t="shared" si="39"/>
        <v>70.104287369640801</v>
      </c>
      <c r="AY63" s="244">
        <f t="shared" si="39"/>
        <v>66.037735849056602</v>
      </c>
      <c r="AZ63" s="244">
        <f t="shared" si="39"/>
        <v>63.335561497326204</v>
      </c>
      <c r="BA63" s="244">
        <f t="shared" si="39"/>
        <v>59.703795124961417</v>
      </c>
      <c r="BB63" s="310">
        <f t="shared" si="39"/>
        <v>65.785177930133855</v>
      </c>
    </row>
    <row r="64" spans="2:54" x14ac:dyDescent="0.25">
      <c r="B64" s="196"/>
      <c r="C64" s="173"/>
      <c r="D64" s="173"/>
      <c r="E64" s="173"/>
      <c r="F64" s="173"/>
      <c r="G64" s="173"/>
      <c r="H64" s="197"/>
      <c r="I64" s="173"/>
      <c r="K64" s="240">
        <f>K57+$P$7</f>
        <v>350</v>
      </c>
      <c r="L64" s="230">
        <v>1.0999999999999999</v>
      </c>
      <c r="M64" s="230">
        <f t="shared" si="40"/>
        <v>5</v>
      </c>
      <c r="N64" s="244">
        <f t="shared" si="29"/>
        <v>33.460803059273424</v>
      </c>
      <c r="O64" s="244">
        <f t="shared" si="30"/>
        <v>42.508710801393725</v>
      </c>
      <c r="P64" s="244">
        <f t="shared" si="30"/>
        <v>41.022850924918394</v>
      </c>
      <c r="Q64" s="244">
        <f t="shared" si="30"/>
        <v>38.799999999999997</v>
      </c>
      <c r="R64" s="244">
        <f t="shared" si="30"/>
        <v>39.041095890410958</v>
      </c>
      <c r="S64" s="244">
        <f t="shared" si="30"/>
        <v>38.030713640469742</v>
      </c>
      <c r="T64" s="173"/>
      <c r="U64" s="244">
        <f t="shared" si="41"/>
        <v>107.69230769230769</v>
      </c>
      <c r="V64" s="244">
        <f t="shared" si="42"/>
        <v>99.186991869918685</v>
      </c>
      <c r="W64" s="244">
        <f t="shared" si="42"/>
        <v>95.685279187817244</v>
      </c>
      <c r="X64" s="244">
        <f t="shared" si="42"/>
        <v>80.165289256198349</v>
      </c>
      <c r="Y64" s="244">
        <f t="shared" si="42"/>
        <v>66.279069767441854</v>
      </c>
      <c r="Z64" s="244">
        <f t="shared" si="42"/>
        <v>89.384288747346062</v>
      </c>
      <c r="AA64" s="173"/>
      <c r="AB64" s="244">
        <f t="shared" si="32"/>
        <v>127.73722627737226</v>
      </c>
      <c r="AC64" s="244">
        <f t="shared" si="33"/>
        <v>124.48979591836734</v>
      </c>
      <c r="AD64" s="244">
        <f t="shared" si="33"/>
        <v>111.20943952802359</v>
      </c>
      <c r="AE64" s="244">
        <f t="shared" si="33"/>
        <v>109.29577464788734</v>
      </c>
      <c r="AF64" s="244">
        <f t="shared" si="33"/>
        <v>97.555012224938864</v>
      </c>
      <c r="AG64" s="244">
        <f t="shared" si="33"/>
        <v>126.42642642642643</v>
      </c>
      <c r="AH64" s="173"/>
      <c r="AI64" s="244">
        <f t="shared" si="34"/>
        <v>56.726094003241492</v>
      </c>
      <c r="AJ64" s="244">
        <f t="shared" si="35"/>
        <v>57.911392405063303</v>
      </c>
      <c r="AK64" s="244">
        <f t="shared" si="35"/>
        <v>55.278592375366571</v>
      </c>
      <c r="AL64" s="244">
        <f t="shared" si="35"/>
        <v>58.170914542728632</v>
      </c>
      <c r="AM64" s="244">
        <f t="shared" si="35"/>
        <v>56.676136363636367</v>
      </c>
      <c r="AN64" s="244">
        <f t="shared" si="35"/>
        <v>61.280931586608439</v>
      </c>
      <c r="AO64" s="173"/>
      <c r="AP64" s="244">
        <f t="shared" si="36"/>
        <v>85.365853658536579</v>
      </c>
      <c r="AQ64" s="244">
        <f t="shared" si="37"/>
        <v>84.526558891454968</v>
      </c>
      <c r="AR64" s="244">
        <f t="shared" si="37"/>
        <v>79.368421052631575</v>
      </c>
      <c r="AS64" s="244">
        <f t="shared" si="37"/>
        <v>79.835390946502073</v>
      </c>
      <c r="AT64" s="244">
        <f t="shared" si="37"/>
        <v>79.166666666666657</v>
      </c>
      <c r="AU64" s="244">
        <f t="shared" si="37"/>
        <v>90.537634408602145</v>
      </c>
      <c r="AV64" s="173"/>
      <c r="AW64" s="244">
        <f t="shared" si="38"/>
        <v>65.494011976047901</v>
      </c>
      <c r="AX64" s="244">
        <f t="shared" si="39"/>
        <v>70.683661645422944</v>
      </c>
      <c r="AY64" s="244">
        <f t="shared" si="39"/>
        <v>67.105731577073684</v>
      </c>
      <c r="AZ64" s="244">
        <f t="shared" si="39"/>
        <v>64.839572192513359</v>
      </c>
      <c r="BA64" s="244">
        <f t="shared" si="39"/>
        <v>61.555075593952473</v>
      </c>
      <c r="BB64" s="310">
        <f t="shared" si="39"/>
        <v>68.723473718576557</v>
      </c>
    </row>
    <row r="65" spans="2:54" x14ac:dyDescent="0.25">
      <c r="B65" s="196"/>
      <c r="C65" s="173"/>
      <c r="D65" s="173"/>
      <c r="E65" s="173"/>
      <c r="F65" s="173"/>
      <c r="G65" s="173"/>
      <c r="H65" s="197"/>
      <c r="I65" s="173"/>
      <c r="K65" s="229">
        <f t="shared" ref="K65:K68" si="47">K58+$P$7</f>
        <v>350</v>
      </c>
      <c r="L65" s="230">
        <v>1.4</v>
      </c>
      <c r="M65" s="230">
        <f t="shared" si="40"/>
        <v>5</v>
      </c>
      <c r="N65" s="244">
        <f t="shared" si="29"/>
        <v>33.460803059273424</v>
      </c>
      <c r="O65" s="244">
        <f t="shared" si="30"/>
        <v>42.857142857142854</v>
      </c>
      <c r="P65" s="244">
        <f t="shared" si="30"/>
        <v>41.675734494015238</v>
      </c>
      <c r="Q65" s="244">
        <f t="shared" si="30"/>
        <v>39.700000000000003</v>
      </c>
      <c r="R65" s="244">
        <f t="shared" si="30"/>
        <v>40.215264187866929</v>
      </c>
      <c r="S65" s="244">
        <f t="shared" si="30"/>
        <v>39.656729900632342</v>
      </c>
      <c r="T65" s="173"/>
      <c r="U65" s="244">
        <f t="shared" si="41"/>
        <v>107.69230769230769</v>
      </c>
      <c r="V65" s="244">
        <f t="shared" si="42"/>
        <v>99.999999999999986</v>
      </c>
      <c r="W65" s="244">
        <f t="shared" si="42"/>
        <v>97.208121827411148</v>
      </c>
      <c r="X65" s="244">
        <f t="shared" si="42"/>
        <v>82.024793388429757</v>
      </c>
      <c r="Y65" s="244">
        <f t="shared" si="42"/>
        <v>68.27242524916943</v>
      </c>
      <c r="Z65" s="244">
        <f t="shared" si="42"/>
        <v>93.205944798301473</v>
      </c>
      <c r="AA65" s="173"/>
      <c r="AB65" s="244">
        <f t="shared" si="32"/>
        <v>127.73722627737226</v>
      </c>
      <c r="AC65" s="244">
        <f t="shared" si="33"/>
        <v>125.51020408163264</v>
      </c>
      <c r="AD65" s="244">
        <f t="shared" si="33"/>
        <v>112.97935103244838</v>
      </c>
      <c r="AE65" s="244">
        <f t="shared" si="33"/>
        <v>111.83098591549297</v>
      </c>
      <c r="AF65" s="244">
        <f t="shared" si="33"/>
        <v>100.48899755501222</v>
      </c>
      <c r="AG65" s="244">
        <f t="shared" si="33"/>
        <v>131.83183183183183</v>
      </c>
      <c r="AH65" s="173"/>
      <c r="AI65" s="244">
        <f t="shared" si="34"/>
        <v>56.726094003241492</v>
      </c>
      <c r="AJ65" s="244">
        <f t="shared" si="35"/>
        <v>58.386075949367097</v>
      </c>
      <c r="AK65" s="244">
        <f t="shared" si="35"/>
        <v>56.158357771260995</v>
      </c>
      <c r="AL65" s="244">
        <f t="shared" si="35"/>
        <v>59.520239880059968</v>
      </c>
      <c r="AM65" s="244">
        <f t="shared" si="35"/>
        <v>58.38068181818182</v>
      </c>
      <c r="AN65" s="244">
        <f t="shared" si="35"/>
        <v>63.901018922852984</v>
      </c>
      <c r="AO65" s="173"/>
      <c r="AP65" s="244">
        <f t="shared" si="36"/>
        <v>85.365853658536579</v>
      </c>
      <c r="AQ65" s="244">
        <f t="shared" si="37"/>
        <v>85.219399538106231</v>
      </c>
      <c r="AR65" s="244">
        <f t="shared" si="37"/>
        <v>80.631578947368411</v>
      </c>
      <c r="AS65" s="244">
        <f t="shared" si="37"/>
        <v>81.687242798353921</v>
      </c>
      <c r="AT65" s="244">
        <f t="shared" si="37"/>
        <v>81.547619047619051</v>
      </c>
      <c r="AU65" s="244">
        <f t="shared" si="37"/>
        <v>94.408602150537632</v>
      </c>
      <c r="AV65" s="173"/>
      <c r="AW65" s="244">
        <f t="shared" si="38"/>
        <v>65.494011976047901</v>
      </c>
      <c r="AX65" s="244">
        <f t="shared" si="39"/>
        <v>71.263035921205102</v>
      </c>
      <c r="AY65" s="244">
        <f t="shared" si="39"/>
        <v>68.173727305090779</v>
      </c>
      <c r="AZ65" s="244">
        <f t="shared" si="39"/>
        <v>66.343582887700535</v>
      </c>
      <c r="BA65" s="244">
        <f t="shared" si="39"/>
        <v>63.406356062943523</v>
      </c>
      <c r="BB65" s="310">
        <f t="shared" si="39"/>
        <v>71.661769507019258</v>
      </c>
    </row>
    <row r="66" spans="2:54" x14ac:dyDescent="0.25">
      <c r="B66" s="196"/>
      <c r="C66" s="173"/>
      <c r="D66" s="173"/>
      <c r="E66" s="173"/>
      <c r="F66" s="173"/>
      <c r="G66" s="173"/>
      <c r="H66" s="197"/>
      <c r="I66" s="173"/>
      <c r="K66" s="229">
        <f t="shared" si="47"/>
        <v>350</v>
      </c>
      <c r="L66" s="230">
        <v>1.7</v>
      </c>
      <c r="M66" s="230">
        <f t="shared" si="40"/>
        <v>5</v>
      </c>
      <c r="N66" s="244">
        <f t="shared" si="29"/>
        <v>33.460803059273424</v>
      </c>
      <c r="O66" s="244">
        <f t="shared" si="30"/>
        <v>43.205574912891983</v>
      </c>
      <c r="P66" s="244">
        <f t="shared" si="30"/>
        <v>42.328618063112081</v>
      </c>
      <c r="Q66" s="244">
        <f t="shared" si="30"/>
        <v>40.6</v>
      </c>
      <c r="R66" s="244">
        <f t="shared" si="30"/>
        <v>41.389432485322899</v>
      </c>
      <c r="S66" s="244">
        <f t="shared" si="30"/>
        <v>41.282746160794943</v>
      </c>
      <c r="T66" s="173"/>
      <c r="U66" s="244">
        <f t="shared" si="41"/>
        <v>107.69230769230769</v>
      </c>
      <c r="V66" s="244">
        <f t="shared" si="42"/>
        <v>100.81300813008129</v>
      </c>
      <c r="W66" s="244">
        <f t="shared" si="42"/>
        <v>98.730964467005066</v>
      </c>
      <c r="X66" s="244">
        <f t="shared" si="42"/>
        <v>83.884297520661164</v>
      </c>
      <c r="Y66" s="244">
        <f t="shared" si="42"/>
        <v>70.265780730897006</v>
      </c>
      <c r="Z66" s="244">
        <f t="shared" si="42"/>
        <v>97.027600849256899</v>
      </c>
      <c r="AA66" s="173"/>
      <c r="AB66" s="244">
        <f t="shared" si="32"/>
        <v>127.73722627737226</v>
      </c>
      <c r="AC66" s="244">
        <f t="shared" si="33"/>
        <v>126.53061224489794</v>
      </c>
      <c r="AD66" s="244">
        <f t="shared" si="33"/>
        <v>114.74926253687316</v>
      </c>
      <c r="AE66" s="244">
        <f t="shared" si="33"/>
        <v>114.36619718309861</v>
      </c>
      <c r="AF66" s="244">
        <f t="shared" si="33"/>
        <v>103.42298288508557</v>
      </c>
      <c r="AG66" s="244">
        <f t="shared" si="33"/>
        <v>137.23723723723725</v>
      </c>
      <c r="AH66" s="173"/>
      <c r="AI66" s="244">
        <f t="shared" si="34"/>
        <v>56.726094003241492</v>
      </c>
      <c r="AJ66" s="244">
        <f t="shared" si="35"/>
        <v>58.860759493670898</v>
      </c>
      <c r="AK66" s="244">
        <f t="shared" si="35"/>
        <v>57.038123167155426</v>
      </c>
      <c r="AL66" s="244">
        <f t="shared" si="35"/>
        <v>60.869565217391305</v>
      </c>
      <c r="AM66" s="244">
        <f t="shared" si="35"/>
        <v>60.085227272727273</v>
      </c>
      <c r="AN66" s="244">
        <f t="shared" si="35"/>
        <v>66.521106259097522</v>
      </c>
      <c r="AO66" s="173"/>
      <c r="AP66" s="244">
        <f t="shared" si="36"/>
        <v>85.365853658536579</v>
      </c>
      <c r="AQ66" s="244">
        <f t="shared" si="37"/>
        <v>85.912240184757508</v>
      </c>
      <c r="AR66" s="244">
        <f t="shared" si="37"/>
        <v>81.89473684210526</v>
      </c>
      <c r="AS66" s="244">
        <f t="shared" si="37"/>
        <v>83.539094650205769</v>
      </c>
      <c r="AT66" s="244">
        <f t="shared" si="37"/>
        <v>83.928571428571431</v>
      </c>
      <c r="AU66" s="244">
        <f t="shared" si="37"/>
        <v>98.27956989247312</v>
      </c>
      <c r="AV66" s="173"/>
      <c r="AW66" s="244">
        <f t="shared" si="38"/>
        <v>65.494011976047901</v>
      </c>
      <c r="AX66" s="244">
        <f t="shared" si="39"/>
        <v>71.842410196987259</v>
      </c>
      <c r="AY66" s="244">
        <f t="shared" si="39"/>
        <v>69.24172303310786</v>
      </c>
      <c r="AZ66" s="244">
        <f t="shared" si="39"/>
        <v>67.847593582887697</v>
      </c>
      <c r="BA66" s="244">
        <f t="shared" si="39"/>
        <v>65.25763653193458</v>
      </c>
      <c r="BB66" s="310">
        <f t="shared" si="39"/>
        <v>74.600065295461974</v>
      </c>
    </row>
    <row r="67" spans="2:54" x14ac:dyDescent="0.25">
      <c r="B67" s="303"/>
      <c r="C67" s="228"/>
      <c r="D67" s="228"/>
      <c r="E67" s="228"/>
      <c r="F67" s="228"/>
      <c r="G67" s="228"/>
      <c r="H67" s="231"/>
      <c r="I67" s="173"/>
      <c r="K67" s="229">
        <f t="shared" si="47"/>
        <v>350</v>
      </c>
      <c r="L67" s="230">
        <v>2</v>
      </c>
      <c r="M67" s="230">
        <f t="shared" si="40"/>
        <v>5</v>
      </c>
      <c r="N67" s="244">
        <f t="shared" si="29"/>
        <v>33.460803059273424</v>
      </c>
      <c r="O67" s="244">
        <f t="shared" si="30"/>
        <v>43.554006968641112</v>
      </c>
      <c r="P67" s="244">
        <f t="shared" si="30"/>
        <v>42.981501632208925</v>
      </c>
      <c r="Q67" s="244">
        <f t="shared" si="30"/>
        <v>41.5</v>
      </c>
      <c r="R67" s="244">
        <f t="shared" si="30"/>
        <v>42.563600782778863</v>
      </c>
      <c r="S67" s="244">
        <f t="shared" si="30"/>
        <v>42.908762420957544</v>
      </c>
      <c r="T67" s="173"/>
      <c r="U67" s="244">
        <f t="shared" si="41"/>
        <v>107.69230769230769</v>
      </c>
      <c r="V67" s="244">
        <f t="shared" si="42"/>
        <v>101.62601626016259</v>
      </c>
      <c r="W67" s="244">
        <f t="shared" si="42"/>
        <v>100.25380710659897</v>
      </c>
      <c r="X67" s="244">
        <f t="shared" si="42"/>
        <v>85.743801652892571</v>
      </c>
      <c r="Y67" s="244">
        <f t="shared" si="42"/>
        <v>72.259136212624583</v>
      </c>
      <c r="Z67" s="244">
        <f t="shared" si="42"/>
        <v>100.84925690021231</v>
      </c>
      <c r="AA67" s="173"/>
      <c r="AB67" s="244">
        <f t="shared" si="32"/>
        <v>127.73722627737226</v>
      </c>
      <c r="AC67" s="244">
        <f t="shared" si="33"/>
        <v>127.55102040816325</v>
      </c>
      <c r="AD67" s="244">
        <f t="shared" si="33"/>
        <v>116.51917404129794</v>
      </c>
      <c r="AE67" s="244">
        <f t="shared" si="33"/>
        <v>116.90140845070424</v>
      </c>
      <c r="AF67" s="244">
        <f t="shared" si="33"/>
        <v>106.35696821515891</v>
      </c>
      <c r="AG67" s="244">
        <f t="shared" si="33"/>
        <v>142.64264264264264</v>
      </c>
      <c r="AH67" s="173"/>
      <c r="AI67" s="244">
        <f t="shared" si="34"/>
        <v>56.726094003241492</v>
      </c>
      <c r="AJ67" s="244">
        <f t="shared" si="35"/>
        <v>59.335443037974692</v>
      </c>
      <c r="AK67" s="244">
        <f t="shared" si="35"/>
        <v>57.917888563049857</v>
      </c>
      <c r="AL67" s="244">
        <f t="shared" si="35"/>
        <v>62.218890554722634</v>
      </c>
      <c r="AM67" s="244">
        <f t="shared" si="35"/>
        <v>61.789772727272734</v>
      </c>
      <c r="AN67" s="244">
        <f t="shared" si="35"/>
        <v>69.14119359534206</v>
      </c>
      <c r="AO67" s="173"/>
      <c r="AP67" s="244">
        <f t="shared" si="36"/>
        <v>85.365853658536579</v>
      </c>
      <c r="AQ67" s="244">
        <f t="shared" si="37"/>
        <v>86.60508083140877</v>
      </c>
      <c r="AR67" s="244">
        <f t="shared" si="37"/>
        <v>83.157894736842096</v>
      </c>
      <c r="AS67" s="244">
        <f t="shared" si="37"/>
        <v>85.390946502057631</v>
      </c>
      <c r="AT67" s="244">
        <f t="shared" si="37"/>
        <v>86.30952380952381</v>
      </c>
      <c r="AU67" s="244">
        <f t="shared" si="37"/>
        <v>102.15053763440861</v>
      </c>
      <c r="AV67" s="173"/>
      <c r="AW67" s="244">
        <f t="shared" si="38"/>
        <v>65.494011976047901</v>
      </c>
      <c r="AX67" s="244">
        <f t="shared" si="39"/>
        <v>72.421784472769417</v>
      </c>
      <c r="AY67" s="244">
        <f t="shared" si="39"/>
        <v>70.309718761124955</v>
      </c>
      <c r="AZ67" s="244">
        <f t="shared" si="39"/>
        <v>69.351604278074859</v>
      </c>
      <c r="BA67" s="244">
        <f t="shared" si="39"/>
        <v>67.108917000925629</v>
      </c>
      <c r="BB67" s="310">
        <f t="shared" si="39"/>
        <v>77.538361083904675</v>
      </c>
    </row>
    <row r="68" spans="2:54" ht="15.75" thickBot="1" x14ac:dyDescent="0.3">
      <c r="B68" s="249"/>
      <c r="C68" s="174"/>
      <c r="D68" s="174"/>
      <c r="E68" s="174"/>
      <c r="F68" s="174"/>
      <c r="G68" s="174"/>
      <c r="H68" s="286"/>
      <c r="I68" s="173"/>
      <c r="K68" s="263">
        <f t="shared" si="47"/>
        <v>350</v>
      </c>
      <c r="L68" s="264">
        <v>2.2999999999999998</v>
      </c>
      <c r="M68" s="264">
        <f t="shared" si="40"/>
        <v>5</v>
      </c>
      <c r="N68" s="266">
        <f t="shared" si="29"/>
        <v>33.460803059273424</v>
      </c>
      <c r="O68" s="266">
        <f t="shared" si="30"/>
        <v>43.90243902439024</v>
      </c>
      <c r="P68" s="266">
        <f t="shared" si="30"/>
        <v>43.634385201305768</v>
      </c>
      <c r="Q68" s="266">
        <f t="shared" si="30"/>
        <v>42.4</v>
      </c>
      <c r="R68" s="266">
        <f t="shared" si="30"/>
        <v>43.737769080234834</v>
      </c>
      <c r="S68" s="266">
        <f t="shared" si="30"/>
        <v>44.534778681120144</v>
      </c>
      <c r="T68" s="174"/>
      <c r="U68" s="266">
        <f t="shared" si="41"/>
        <v>107.69230769230769</v>
      </c>
      <c r="V68" s="266">
        <f t="shared" si="42"/>
        <v>102.4390243902439</v>
      </c>
      <c r="W68" s="266">
        <f t="shared" si="42"/>
        <v>101.77664974619289</v>
      </c>
      <c r="X68" s="266">
        <f t="shared" si="42"/>
        <v>87.603305785123979</v>
      </c>
      <c r="Y68" s="266">
        <f t="shared" si="42"/>
        <v>74.252491694352159</v>
      </c>
      <c r="Z68" s="266">
        <f t="shared" si="42"/>
        <v>104.67091295116772</v>
      </c>
      <c r="AA68" s="174"/>
      <c r="AB68" s="266">
        <f t="shared" si="32"/>
        <v>127.73722627737226</v>
      </c>
      <c r="AC68" s="266">
        <f t="shared" si="33"/>
        <v>128.57142857142856</v>
      </c>
      <c r="AD68" s="266">
        <f t="shared" si="33"/>
        <v>118.28908554572271</v>
      </c>
      <c r="AE68" s="266">
        <f t="shared" si="33"/>
        <v>119.43661971830987</v>
      </c>
      <c r="AF68" s="266">
        <f t="shared" si="33"/>
        <v>109.29095354523227</v>
      </c>
      <c r="AG68" s="266">
        <f t="shared" si="33"/>
        <v>148.04804804804806</v>
      </c>
      <c r="AH68" s="174"/>
      <c r="AI68" s="266">
        <f t="shared" si="34"/>
        <v>56.726094003241492</v>
      </c>
      <c r="AJ68" s="266">
        <f t="shared" si="35"/>
        <v>59.810126582278492</v>
      </c>
      <c r="AK68" s="266">
        <f t="shared" si="35"/>
        <v>58.797653958944281</v>
      </c>
      <c r="AL68" s="266">
        <f t="shared" si="35"/>
        <v>63.568215892053971</v>
      </c>
      <c r="AM68" s="266">
        <f t="shared" si="35"/>
        <v>63.494318181818187</v>
      </c>
      <c r="AN68" s="266">
        <f t="shared" si="35"/>
        <v>71.761280931586597</v>
      </c>
      <c r="AO68" s="174"/>
      <c r="AP68" s="266">
        <f t="shared" si="36"/>
        <v>85.365853658536579</v>
      </c>
      <c r="AQ68" s="266">
        <f t="shared" si="37"/>
        <v>87.297921478060047</v>
      </c>
      <c r="AR68" s="266">
        <f t="shared" si="37"/>
        <v>84.421052631578945</v>
      </c>
      <c r="AS68" s="266">
        <f t="shared" si="37"/>
        <v>87.242798353909478</v>
      </c>
      <c r="AT68" s="266">
        <f t="shared" si="37"/>
        <v>88.69047619047619</v>
      </c>
      <c r="AU68" s="266">
        <f t="shared" si="37"/>
        <v>106.02150537634408</v>
      </c>
      <c r="AV68" s="174"/>
      <c r="AW68" s="266">
        <f t="shared" si="38"/>
        <v>65.494011976047901</v>
      </c>
      <c r="AX68" s="266">
        <f t="shared" si="39"/>
        <v>73.001158748551575</v>
      </c>
      <c r="AY68" s="266">
        <f t="shared" si="39"/>
        <v>71.377714489142036</v>
      </c>
      <c r="AZ68" s="266">
        <f t="shared" si="39"/>
        <v>70.855614973262036</v>
      </c>
      <c r="BA68" s="266">
        <f t="shared" si="39"/>
        <v>68.960197469916679</v>
      </c>
      <c r="BB68" s="324">
        <f t="shared" si="39"/>
        <v>80.476656872347377</v>
      </c>
    </row>
  </sheetData>
  <sheetProtection password="CAA7" sheet="1" objects="1" scenarios="1"/>
  <mergeCells count="14">
    <mergeCell ref="N14:S14"/>
    <mergeCell ref="U14:Z14"/>
    <mergeCell ref="AB14:AG14"/>
    <mergeCell ref="AI14:AN14"/>
    <mergeCell ref="C56:H56"/>
    <mergeCell ref="C54:H54"/>
    <mergeCell ref="B2:H5"/>
    <mergeCell ref="B7:H8"/>
    <mergeCell ref="B9:H10"/>
    <mergeCell ref="C43:H43"/>
    <mergeCell ref="C15:H15"/>
    <mergeCell ref="C17:H17"/>
    <mergeCell ref="C25:H25"/>
    <mergeCell ref="C27:H27"/>
  </mergeCells>
  <conditionalFormatting sqref="N20:S40">
    <cfRule type="expression" dxfId="34" priority="21">
      <formula>N20=MIN($N20:$S20)</formula>
    </cfRule>
  </conditionalFormatting>
  <conditionalFormatting sqref="U20:Z40">
    <cfRule type="expression" dxfId="33" priority="20">
      <formula>U20=MIN($U20:$Z20)</formula>
    </cfRule>
  </conditionalFormatting>
  <conditionalFormatting sqref="AB20:AG40">
    <cfRule type="expression" dxfId="32" priority="19">
      <formula>AB20=MIN($AB20:$AG20)</formula>
    </cfRule>
  </conditionalFormatting>
  <conditionalFormatting sqref="AI20:AN40">
    <cfRule type="expression" dxfId="31" priority="18">
      <formula>AI20=MIN($AI20:$AN20)</formula>
    </cfRule>
  </conditionalFormatting>
  <conditionalFormatting sqref="N48:S68">
    <cfRule type="expression" dxfId="30" priority="17">
      <formula>N48=MIN($N48:$S48)</formula>
    </cfRule>
  </conditionalFormatting>
  <conditionalFormatting sqref="U48:Z68">
    <cfRule type="expression" dxfId="29" priority="16">
      <formula>U48=MIN($U48:$Z48)</formula>
    </cfRule>
  </conditionalFormatting>
  <conditionalFormatting sqref="AB48:AG68">
    <cfRule type="expression" dxfId="28" priority="15">
      <formula>AB48=MIN($AB48:$AG48)</formula>
    </cfRule>
  </conditionalFormatting>
  <conditionalFormatting sqref="AI48:AN68">
    <cfRule type="expression" dxfId="27" priority="14">
      <formula>AI48=MIN($AI48:$AN48)</formula>
    </cfRule>
  </conditionalFormatting>
  <conditionalFormatting sqref="AP48:AU68">
    <cfRule type="expression" dxfId="26" priority="13">
      <formula>AP48=MIN($AP48:$AU48)</formula>
    </cfRule>
  </conditionalFormatting>
  <conditionalFormatting sqref="AW48:BB68">
    <cfRule type="expression" dxfId="25" priority="12">
      <formula>AW48=MIN($AW48:$BB48)</formula>
    </cfRule>
  </conditionalFormatting>
  <conditionalFormatting sqref="N18:S18">
    <cfRule type="expression" dxfId="24" priority="11">
      <formula>N18=MIN($N18:$S18)</formula>
    </cfRule>
  </conditionalFormatting>
  <conditionalFormatting sqref="U18:Z18">
    <cfRule type="expression" dxfId="23" priority="10">
      <formula>U18=MIN($U18:$Z18)</formula>
    </cfRule>
  </conditionalFormatting>
  <conditionalFormatting sqref="AB18:AG18">
    <cfRule type="expression" dxfId="22" priority="9">
      <formula>AB18=MIN($AB18:$AG18)</formula>
    </cfRule>
  </conditionalFormatting>
  <conditionalFormatting sqref="AI18:AN18">
    <cfRule type="expression" dxfId="21" priority="8">
      <formula>AI18=MIN($AI18:$AN18)</formula>
    </cfRule>
  </conditionalFormatting>
  <conditionalFormatting sqref="N46:S46">
    <cfRule type="expression" dxfId="20" priority="7">
      <formula>N46=MIN($N46:$S46)</formula>
    </cfRule>
  </conditionalFormatting>
  <conditionalFormatting sqref="U46:Z46">
    <cfRule type="expression" dxfId="19" priority="5">
      <formula>U46=MIN($U46:$Z46)</formula>
    </cfRule>
  </conditionalFormatting>
  <conditionalFormatting sqref="AB46:AG46">
    <cfRule type="expression" dxfId="18" priority="4">
      <formula>AB46=MIN($AB46:$AG46)</formula>
    </cfRule>
  </conditionalFormatting>
  <conditionalFormatting sqref="AI46:AN46">
    <cfRule type="expression" dxfId="17" priority="3">
      <formula>AI46=MIN($AI46:$AN46)</formula>
    </cfRule>
  </conditionalFormatting>
  <conditionalFormatting sqref="AP46:AU46">
    <cfRule type="expression" dxfId="16" priority="2">
      <formula>AP46=MIN($AP46:$AU46)</formula>
    </cfRule>
  </conditionalFormatting>
  <conditionalFormatting sqref="AW46:BB46">
    <cfRule type="expression" dxfId="15" priority="1">
      <formula>AW46=MIN($AW46:$BB46)</formula>
    </cfRule>
  </conditionalFormatting>
  <pageMargins left="0.7" right="0.7" top="0.75" bottom="0.75" header="0.3" footer="0.3"/>
  <pageSetup scale="3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37"/>
  <sheetViews>
    <sheetView view="pageBreakPreview" zoomScale="55" zoomScaleNormal="100" zoomScaleSheetLayoutView="55" workbookViewId="0">
      <selection activeCell="AE11" sqref="AE11"/>
    </sheetView>
  </sheetViews>
  <sheetFormatPr defaultRowHeight="15" x14ac:dyDescent="0.25"/>
  <cols>
    <col min="1" max="1" width="9.140625" style="160"/>
    <col min="2" max="2" width="13.42578125" style="160" customWidth="1"/>
    <col min="3" max="21" width="9.140625" style="160"/>
    <col min="22" max="22" width="10.7109375" style="160" customWidth="1"/>
    <col min="23" max="23" width="14.28515625" style="160" customWidth="1"/>
    <col min="24" max="28" width="8.7109375" style="160" customWidth="1"/>
    <col min="29" max="29" width="2.85546875" style="160" customWidth="1"/>
    <col min="30" max="34" width="8.7109375" style="160" customWidth="1"/>
    <col min="35" max="35" width="3.28515625" style="160" customWidth="1"/>
    <col min="36" max="40" width="8.7109375" style="160" customWidth="1"/>
    <col min="41" max="41" width="3" style="160" customWidth="1"/>
    <col min="42" max="45" width="9.140625" style="228"/>
    <col min="46" max="16384" width="9.140625" style="160"/>
  </cols>
  <sheetData>
    <row r="1" spans="2:46" ht="15.75" thickBot="1" x14ac:dyDescent="0.3"/>
    <row r="2" spans="2:46" ht="15.75" customHeight="1" x14ac:dyDescent="0.25">
      <c r="B2" s="270" t="s">
        <v>83</v>
      </c>
      <c r="C2" s="271"/>
      <c r="D2" s="271"/>
      <c r="E2" s="271"/>
      <c r="F2" s="271"/>
      <c r="G2" s="271"/>
      <c r="H2" s="271"/>
      <c r="I2" s="271"/>
      <c r="J2" s="271"/>
      <c r="K2" s="271"/>
      <c r="L2" s="271"/>
      <c r="M2" s="271"/>
      <c r="N2" s="271"/>
      <c r="O2" s="271"/>
      <c r="P2" s="271"/>
      <c r="Q2" s="271"/>
      <c r="R2" s="271"/>
      <c r="S2" s="272"/>
      <c r="W2" s="228"/>
      <c r="X2" s="228"/>
      <c r="Y2" s="228"/>
      <c r="Z2" s="228"/>
      <c r="AA2" s="228"/>
      <c r="AB2" s="228"/>
      <c r="AC2" s="228"/>
      <c r="AD2" s="228"/>
      <c r="AE2" s="228"/>
      <c r="AF2" s="228"/>
      <c r="AG2" s="228"/>
      <c r="AH2" s="228"/>
      <c r="AI2" s="228"/>
      <c r="AJ2" s="228"/>
      <c r="AK2" s="228"/>
      <c r="AL2" s="228"/>
      <c r="AM2" s="228"/>
      <c r="AN2" s="228"/>
      <c r="AO2" s="228"/>
    </row>
    <row r="3" spans="2:46" x14ac:dyDescent="0.25">
      <c r="B3" s="273"/>
      <c r="C3" s="274"/>
      <c r="D3" s="274"/>
      <c r="E3" s="274"/>
      <c r="F3" s="274"/>
      <c r="G3" s="274"/>
      <c r="H3" s="274"/>
      <c r="I3" s="274"/>
      <c r="J3" s="274"/>
      <c r="K3" s="274"/>
      <c r="L3" s="274"/>
      <c r="M3" s="274"/>
      <c r="N3" s="274"/>
      <c r="O3" s="274"/>
      <c r="P3" s="274"/>
      <c r="Q3" s="274"/>
      <c r="R3" s="274"/>
      <c r="S3" s="275"/>
      <c r="W3" s="228"/>
      <c r="X3" s="228"/>
      <c r="Y3" s="228"/>
      <c r="Z3" s="228"/>
      <c r="AA3" s="228"/>
      <c r="AB3" s="228"/>
      <c r="AC3" s="228"/>
      <c r="AD3" s="228"/>
      <c r="AE3" s="228"/>
      <c r="AF3" s="228"/>
      <c r="AG3" s="228"/>
      <c r="AH3" s="228"/>
      <c r="AI3" s="228"/>
      <c r="AJ3" s="228"/>
      <c r="AK3" s="228"/>
      <c r="AL3" s="228"/>
      <c r="AM3" s="228"/>
      <c r="AN3" s="228"/>
      <c r="AO3" s="228"/>
    </row>
    <row r="4" spans="2:46" ht="15.75" thickBot="1" x14ac:dyDescent="0.3">
      <c r="B4" s="196"/>
      <c r="C4" s="173"/>
      <c r="D4" s="173"/>
      <c r="E4" s="173"/>
      <c r="F4" s="173"/>
      <c r="G4" s="173"/>
      <c r="H4" s="173"/>
      <c r="I4" s="173"/>
      <c r="J4" s="173"/>
      <c r="K4" s="173"/>
      <c r="L4" s="173"/>
      <c r="M4" s="173"/>
      <c r="N4" s="173"/>
      <c r="O4" s="173"/>
      <c r="P4" s="173"/>
      <c r="Q4" s="173"/>
      <c r="R4" s="173"/>
      <c r="S4" s="197"/>
      <c r="W4" s="228"/>
      <c r="X4" s="238"/>
      <c r="Y4" s="238"/>
      <c r="Z4" s="238"/>
      <c r="AA4" s="238"/>
      <c r="AB4" s="238"/>
      <c r="AC4" s="238"/>
      <c r="AD4" s="238"/>
      <c r="AE4" s="238"/>
      <c r="AF4" s="238"/>
      <c r="AG4" s="238"/>
      <c r="AH4" s="238"/>
      <c r="AI4" s="238"/>
      <c r="AJ4" s="238"/>
      <c r="AK4" s="238"/>
      <c r="AL4" s="238"/>
      <c r="AM4" s="238"/>
      <c r="AN4" s="238"/>
      <c r="AO4" s="228"/>
    </row>
    <row r="5" spans="2:46" ht="15.75" x14ac:dyDescent="0.25">
      <c r="B5" s="196" t="s">
        <v>69</v>
      </c>
      <c r="C5" s="173"/>
      <c r="D5" s="173"/>
      <c r="E5" s="173"/>
      <c r="F5" s="173"/>
      <c r="G5" s="173"/>
      <c r="H5" s="173"/>
      <c r="I5" s="173"/>
      <c r="J5" s="173"/>
      <c r="K5" s="173"/>
      <c r="L5" s="173"/>
      <c r="M5" s="173"/>
      <c r="N5" s="173"/>
      <c r="O5" s="173"/>
      <c r="P5" s="173"/>
      <c r="Q5" s="173"/>
      <c r="R5" s="173"/>
      <c r="S5" s="197"/>
      <c r="V5" s="68"/>
      <c r="W5" s="198"/>
      <c r="X5" s="199" t="s">
        <v>59</v>
      </c>
      <c r="Y5" s="200"/>
      <c r="Z5" s="201"/>
      <c r="AA5" s="202" t="s">
        <v>55</v>
      </c>
      <c r="AB5" s="228"/>
      <c r="AC5" s="228"/>
      <c r="AD5" s="228"/>
      <c r="AE5" s="228"/>
      <c r="AF5" s="228"/>
      <c r="AG5" s="228"/>
      <c r="AH5" s="228"/>
      <c r="AI5" s="228"/>
      <c r="AJ5" s="228"/>
      <c r="AK5" s="228"/>
      <c r="AL5" s="228"/>
      <c r="AM5" s="228"/>
      <c r="AN5" s="228"/>
      <c r="AO5" s="228"/>
    </row>
    <row r="6" spans="2:46" ht="15" customHeight="1" x14ac:dyDescent="0.25">
      <c r="B6" s="203" t="s">
        <v>70</v>
      </c>
      <c r="C6" s="204"/>
      <c r="D6" s="204"/>
      <c r="E6" s="204"/>
      <c r="F6" s="204"/>
      <c r="G6" s="204"/>
      <c r="H6" s="204"/>
      <c r="I6" s="204"/>
      <c r="J6" s="204"/>
      <c r="K6" s="204"/>
      <c r="L6" s="204"/>
      <c r="M6" s="204"/>
      <c r="N6" s="204"/>
      <c r="O6" s="204"/>
      <c r="P6" s="204"/>
      <c r="Q6" s="204"/>
      <c r="R6" s="204"/>
      <c r="S6" s="205"/>
      <c r="V6" s="69" t="s">
        <v>58</v>
      </c>
      <c r="W6" s="206"/>
      <c r="X6" s="268">
        <v>0.08</v>
      </c>
      <c r="Y6" s="179" t="s">
        <v>7</v>
      </c>
      <c r="Z6" s="180"/>
      <c r="AA6" s="181">
        <v>0.02</v>
      </c>
      <c r="AB6" s="228"/>
      <c r="AC6" s="228"/>
      <c r="AD6" s="228"/>
      <c r="AE6" s="228"/>
      <c r="AF6" s="228"/>
      <c r="AG6" s="228"/>
      <c r="AH6" s="228"/>
      <c r="AI6" s="228"/>
      <c r="AJ6" s="228"/>
      <c r="AK6" s="228"/>
      <c r="AL6" s="228"/>
      <c r="AM6" s="228"/>
      <c r="AN6" s="228"/>
      <c r="AO6" s="228"/>
    </row>
    <row r="7" spans="2:46" ht="15.75" thickBot="1" x14ac:dyDescent="0.3">
      <c r="B7" s="203"/>
      <c r="C7" s="204"/>
      <c r="D7" s="204"/>
      <c r="E7" s="204"/>
      <c r="F7" s="204"/>
      <c r="G7" s="204"/>
      <c r="H7" s="204"/>
      <c r="I7" s="204"/>
      <c r="J7" s="204"/>
      <c r="K7" s="204"/>
      <c r="L7" s="204"/>
      <c r="M7" s="204"/>
      <c r="N7" s="204"/>
      <c r="O7" s="204"/>
      <c r="P7" s="204"/>
      <c r="Q7" s="204"/>
      <c r="R7" s="204"/>
      <c r="S7" s="205"/>
      <c r="V7" s="76" t="s">
        <v>53</v>
      </c>
      <c r="W7" s="93"/>
      <c r="X7" s="186">
        <v>1.2</v>
      </c>
      <c r="Y7" s="187" t="s">
        <v>52</v>
      </c>
      <c r="Z7" s="188"/>
      <c r="AA7" s="269">
        <v>0.2</v>
      </c>
      <c r="AB7" s="228"/>
      <c r="AC7" s="228"/>
      <c r="AD7" s="228"/>
      <c r="AE7" s="228"/>
      <c r="AF7" s="228"/>
      <c r="AG7" s="228"/>
      <c r="AH7" s="228"/>
      <c r="AI7" s="228"/>
      <c r="AJ7" s="228"/>
      <c r="AK7" s="228"/>
      <c r="AL7" s="228"/>
      <c r="AM7" s="228"/>
      <c r="AN7" s="228"/>
      <c r="AO7" s="228"/>
    </row>
    <row r="8" spans="2:46" x14ac:dyDescent="0.25">
      <c r="B8" s="203" t="s">
        <v>71</v>
      </c>
      <c r="C8" s="204"/>
      <c r="D8" s="204"/>
      <c r="E8" s="204"/>
      <c r="F8" s="204"/>
      <c r="G8" s="204"/>
      <c r="H8" s="204"/>
      <c r="I8" s="204"/>
      <c r="J8" s="204"/>
      <c r="K8" s="204"/>
      <c r="L8" s="204"/>
      <c r="M8" s="204"/>
      <c r="N8" s="204"/>
      <c r="O8" s="204"/>
      <c r="P8" s="204"/>
      <c r="Q8" s="204"/>
      <c r="R8" s="204"/>
      <c r="S8" s="205"/>
      <c r="V8" s="69" t="s">
        <v>61</v>
      </c>
      <c r="W8" s="74"/>
      <c r="X8" s="182">
        <v>1.4</v>
      </c>
      <c r="Y8" s="179" t="s">
        <v>52</v>
      </c>
      <c r="Z8" s="183"/>
      <c r="AA8" s="185" t="s">
        <v>56</v>
      </c>
    </row>
    <row r="9" spans="2:46" ht="15.75" thickBot="1" x14ac:dyDescent="0.3">
      <c r="B9" s="203"/>
      <c r="C9" s="204"/>
      <c r="D9" s="204"/>
      <c r="E9" s="204"/>
      <c r="F9" s="204"/>
      <c r="G9" s="204"/>
      <c r="H9" s="204"/>
      <c r="I9" s="204"/>
      <c r="J9" s="204"/>
      <c r="K9" s="204"/>
      <c r="L9" s="204"/>
      <c r="M9" s="204"/>
      <c r="N9" s="204"/>
      <c r="O9" s="204"/>
      <c r="P9" s="204"/>
      <c r="Q9" s="204"/>
      <c r="R9" s="204"/>
      <c r="S9" s="205"/>
      <c r="V9" s="76" t="s">
        <v>30</v>
      </c>
      <c r="W9" s="210"/>
      <c r="X9" s="186">
        <v>5</v>
      </c>
      <c r="Y9" s="187" t="s">
        <v>33</v>
      </c>
      <c r="Z9" s="188"/>
      <c r="AA9" s="189" t="s">
        <v>56</v>
      </c>
      <c r="AB9" s="228"/>
      <c r="AC9" s="228"/>
      <c r="AD9" s="228"/>
      <c r="AE9" s="228"/>
      <c r="AF9" s="228"/>
      <c r="AG9" s="228"/>
      <c r="AH9" s="228"/>
      <c r="AI9" s="228"/>
      <c r="AJ9" s="228"/>
      <c r="AK9" s="228"/>
      <c r="AL9" s="228"/>
      <c r="AM9" s="228"/>
      <c r="AN9" s="228"/>
      <c r="AO9" s="228"/>
      <c r="AT9" s="228"/>
    </row>
    <row r="10" spans="2:46" x14ac:dyDescent="0.25">
      <c r="B10" s="213" t="s">
        <v>72</v>
      </c>
      <c r="C10" s="173"/>
      <c r="D10" s="173"/>
      <c r="E10" s="173"/>
      <c r="F10" s="173"/>
      <c r="G10" s="173"/>
      <c r="H10" s="173"/>
      <c r="I10" s="173"/>
      <c r="J10" s="173"/>
      <c r="K10" s="173"/>
      <c r="L10" s="173"/>
      <c r="M10" s="173"/>
      <c r="N10" s="173"/>
      <c r="O10" s="173"/>
      <c r="P10" s="173"/>
      <c r="Q10" s="173"/>
      <c r="R10" s="173"/>
      <c r="S10" s="197"/>
      <c r="V10" s="230"/>
      <c r="W10" s="230"/>
      <c r="X10" s="228"/>
      <c r="Y10" s="228"/>
      <c r="Z10" s="228"/>
      <c r="AA10" s="228"/>
      <c r="AB10" s="228"/>
      <c r="AC10" s="228"/>
      <c r="AD10" s="228"/>
      <c r="AE10" s="228"/>
      <c r="AF10" s="228"/>
      <c r="AG10" s="228"/>
      <c r="AH10" s="228"/>
      <c r="AI10" s="228"/>
      <c r="AJ10" s="228"/>
      <c r="AK10" s="228"/>
      <c r="AL10" s="228"/>
      <c r="AM10" s="228"/>
      <c r="AN10" s="228"/>
      <c r="AO10" s="228"/>
      <c r="AT10" s="228"/>
    </row>
    <row r="11" spans="2:46" ht="17.25" customHeight="1" x14ac:dyDescent="0.25">
      <c r="B11" s="215" t="s">
        <v>76</v>
      </c>
      <c r="C11" s="217"/>
      <c r="D11" s="217"/>
      <c r="E11" s="217"/>
      <c r="F11" s="217"/>
      <c r="G11" s="217"/>
      <c r="H11" s="217"/>
      <c r="I11" s="217"/>
      <c r="J11" s="217"/>
      <c r="K11" s="217"/>
      <c r="L11" s="217"/>
      <c r="M11" s="217"/>
      <c r="N11" s="217"/>
      <c r="O11" s="217"/>
      <c r="P11" s="217"/>
      <c r="Q11" s="217"/>
      <c r="R11" s="217"/>
      <c r="S11" s="218"/>
      <c r="U11" s="173"/>
      <c r="AP11" s="276"/>
      <c r="AQ11" s="276"/>
      <c r="AR11" s="276"/>
      <c r="AS11" s="276"/>
      <c r="AT11" s="230"/>
    </row>
    <row r="12" spans="2:46" x14ac:dyDescent="0.25">
      <c r="B12" s="219"/>
      <c r="C12" s="217"/>
      <c r="D12" s="217"/>
      <c r="E12" s="217"/>
      <c r="F12" s="217"/>
      <c r="G12" s="217"/>
      <c r="H12" s="217"/>
      <c r="I12" s="217"/>
      <c r="J12" s="217"/>
      <c r="K12" s="217"/>
      <c r="L12" s="217"/>
      <c r="M12" s="217"/>
      <c r="N12" s="217"/>
      <c r="O12" s="217"/>
      <c r="P12" s="217"/>
      <c r="Q12" s="217"/>
      <c r="R12" s="217"/>
      <c r="S12" s="218"/>
      <c r="U12" s="173"/>
      <c r="AT12" s="228"/>
    </row>
    <row r="13" spans="2:46" x14ac:dyDescent="0.25">
      <c r="B13" s="196"/>
      <c r="C13" s="173"/>
      <c r="D13" s="173"/>
      <c r="E13" s="173"/>
      <c r="F13" s="173"/>
      <c r="G13" s="173"/>
      <c r="H13" s="173"/>
      <c r="I13" s="173"/>
      <c r="J13" s="173"/>
      <c r="K13" s="173"/>
      <c r="L13" s="173"/>
      <c r="M13" s="173"/>
      <c r="N13" s="173"/>
      <c r="O13" s="173"/>
      <c r="P13" s="173"/>
      <c r="Q13" s="173"/>
      <c r="R13" s="173"/>
      <c r="S13" s="197"/>
      <c r="U13" s="173"/>
      <c r="AP13" s="1"/>
      <c r="AQ13" s="1"/>
      <c r="AR13" s="1"/>
      <c r="AS13" s="1"/>
      <c r="AT13" s="1"/>
    </row>
    <row r="14" spans="2:46" x14ac:dyDescent="0.25">
      <c r="B14" s="196"/>
      <c r="C14" s="173"/>
      <c r="D14" s="173"/>
      <c r="E14" s="173"/>
      <c r="F14" s="173"/>
      <c r="G14" s="173"/>
      <c r="H14" s="173"/>
      <c r="I14" s="173"/>
      <c r="J14" s="173"/>
      <c r="K14" s="173"/>
      <c r="L14" s="173"/>
      <c r="M14" s="173"/>
      <c r="N14" s="173"/>
      <c r="O14" s="173"/>
      <c r="P14" s="173"/>
      <c r="Q14" s="173"/>
      <c r="R14" s="173"/>
      <c r="S14" s="197"/>
      <c r="U14" s="173"/>
      <c r="AP14" s="1"/>
      <c r="AR14" s="1"/>
      <c r="AS14" s="1"/>
      <c r="AT14" s="1"/>
    </row>
    <row r="15" spans="2:46" ht="15.75" thickBot="1" x14ac:dyDescent="0.3">
      <c r="B15" s="196"/>
      <c r="C15" s="173"/>
      <c r="D15" s="173"/>
      <c r="E15" s="173"/>
      <c r="F15" s="173"/>
      <c r="G15" s="173"/>
      <c r="H15" s="173"/>
      <c r="I15" s="173"/>
      <c r="J15" s="173"/>
      <c r="K15" s="173"/>
      <c r="L15" s="173"/>
      <c r="M15" s="173"/>
      <c r="N15" s="173"/>
      <c r="O15" s="173"/>
      <c r="P15" s="173"/>
      <c r="Q15" s="173"/>
      <c r="R15" s="173"/>
      <c r="S15" s="197"/>
      <c r="U15" s="173"/>
      <c r="AP15" s="1"/>
      <c r="AQ15" s="1"/>
      <c r="AR15" s="1"/>
      <c r="AS15" s="1"/>
      <c r="AT15" s="1"/>
    </row>
    <row r="16" spans="2:46" ht="15.75" thickBot="1" x14ac:dyDescent="0.3">
      <c r="B16" s="196"/>
      <c r="C16" s="173"/>
      <c r="D16" s="173"/>
      <c r="E16" s="173"/>
      <c r="F16" s="173"/>
      <c r="G16" s="173"/>
      <c r="H16" s="173"/>
      <c r="I16" s="173"/>
      <c r="J16" s="173"/>
      <c r="K16" s="173"/>
      <c r="L16" s="173"/>
      <c r="M16" s="173"/>
      <c r="N16" s="173"/>
      <c r="O16" s="173"/>
      <c r="P16" s="173"/>
      <c r="Q16" s="173"/>
      <c r="R16" s="173"/>
      <c r="S16" s="197"/>
      <c r="V16" s="230"/>
      <c r="W16" s="277"/>
      <c r="X16" s="221" t="s">
        <v>137</v>
      </c>
      <c r="Y16" s="221"/>
      <c r="Z16" s="221"/>
      <c r="AA16" s="221"/>
      <c r="AB16" s="221"/>
      <c r="AC16" s="222"/>
      <c r="AD16" s="221" t="s">
        <v>138</v>
      </c>
      <c r="AE16" s="221"/>
      <c r="AF16" s="221"/>
      <c r="AG16" s="221"/>
      <c r="AH16" s="221"/>
      <c r="AI16" s="222"/>
      <c r="AJ16" s="221" t="s">
        <v>139</v>
      </c>
      <c r="AK16" s="221"/>
      <c r="AL16" s="221"/>
      <c r="AM16" s="221"/>
      <c r="AN16" s="221"/>
      <c r="AO16" s="226"/>
      <c r="AT16" s="228"/>
    </row>
    <row r="17" spans="2:46" x14ac:dyDescent="0.25">
      <c r="B17" s="220"/>
      <c r="C17" s="221" t="s">
        <v>73</v>
      </c>
      <c r="D17" s="221"/>
      <c r="E17" s="221"/>
      <c r="F17" s="221"/>
      <c r="G17" s="221"/>
      <c r="H17" s="222"/>
      <c r="I17" s="221" t="s">
        <v>74</v>
      </c>
      <c r="J17" s="221"/>
      <c r="K17" s="221"/>
      <c r="L17" s="221"/>
      <c r="M17" s="221"/>
      <c r="N17" s="222"/>
      <c r="O17" s="221" t="s">
        <v>75</v>
      </c>
      <c r="P17" s="221"/>
      <c r="Q17" s="221"/>
      <c r="R17" s="221"/>
      <c r="S17" s="223"/>
      <c r="V17" s="230"/>
      <c r="W17" s="277"/>
      <c r="X17" s="227"/>
      <c r="Y17" s="227" t="s">
        <v>14</v>
      </c>
      <c r="Z17" s="227"/>
      <c r="AA17" s="227"/>
      <c r="AB17" s="228"/>
      <c r="AC17" s="228"/>
      <c r="AD17" s="227"/>
      <c r="AE17" s="227" t="s">
        <v>14</v>
      </c>
      <c r="AF17" s="227"/>
      <c r="AG17" s="227"/>
      <c r="AH17" s="228"/>
      <c r="AI17" s="228"/>
      <c r="AJ17" s="227"/>
      <c r="AK17" s="227" t="s">
        <v>14</v>
      </c>
      <c r="AL17" s="227"/>
      <c r="AM17" s="227"/>
      <c r="AN17" s="228"/>
      <c r="AO17" s="231"/>
      <c r="AP17" s="278"/>
      <c r="AQ17" s="278"/>
      <c r="AR17" s="278"/>
      <c r="AS17" s="278"/>
      <c r="AT17" s="278"/>
    </row>
    <row r="18" spans="2:46" x14ac:dyDescent="0.25">
      <c r="B18" s="196"/>
      <c r="C18" s="227"/>
      <c r="D18" s="227" t="s">
        <v>14</v>
      </c>
      <c r="E18" s="227"/>
      <c r="F18" s="227"/>
      <c r="G18" s="228"/>
      <c r="H18" s="173"/>
      <c r="I18" s="173"/>
      <c r="J18" s="173" t="s">
        <v>14</v>
      </c>
      <c r="K18" s="173"/>
      <c r="L18" s="173"/>
      <c r="M18" s="173"/>
      <c r="N18" s="173"/>
      <c r="O18" s="173"/>
      <c r="P18" s="173" t="s">
        <v>14</v>
      </c>
      <c r="Q18" s="173"/>
      <c r="R18" s="173"/>
      <c r="S18" s="197"/>
      <c r="V18" s="230"/>
      <c r="W18" s="277"/>
      <c r="X18" s="27">
        <v>56</v>
      </c>
      <c r="Y18" s="27">
        <v>112</v>
      </c>
      <c r="Z18" s="27">
        <v>56</v>
      </c>
      <c r="AA18" s="27">
        <v>112</v>
      </c>
      <c r="AB18" s="27">
        <v>224</v>
      </c>
      <c r="AC18" s="232"/>
      <c r="AD18" s="27">
        <v>56</v>
      </c>
      <c r="AE18" s="27">
        <v>112</v>
      </c>
      <c r="AF18" s="27">
        <v>56</v>
      </c>
      <c r="AG18" s="27">
        <v>112</v>
      </c>
      <c r="AH18" s="27">
        <v>224</v>
      </c>
      <c r="AI18" s="232"/>
      <c r="AJ18" s="27">
        <v>56</v>
      </c>
      <c r="AK18" s="27">
        <v>112</v>
      </c>
      <c r="AL18" s="27">
        <v>56</v>
      </c>
      <c r="AM18" s="27">
        <v>112</v>
      </c>
      <c r="AN18" s="27">
        <v>224</v>
      </c>
      <c r="AO18" s="231"/>
      <c r="AP18" s="279"/>
      <c r="AQ18" s="279"/>
      <c r="AR18" s="279"/>
      <c r="AS18" s="279"/>
      <c r="AT18" s="279"/>
    </row>
    <row r="19" spans="2:46" x14ac:dyDescent="0.25">
      <c r="B19" s="196"/>
      <c r="C19" s="27">
        <v>56</v>
      </c>
      <c r="D19" s="27">
        <v>112</v>
      </c>
      <c r="E19" s="27">
        <v>56</v>
      </c>
      <c r="F19" s="27">
        <v>112</v>
      </c>
      <c r="G19" s="27">
        <v>224</v>
      </c>
      <c r="H19" s="173"/>
      <c r="I19" s="173">
        <v>56</v>
      </c>
      <c r="J19" s="173">
        <v>112</v>
      </c>
      <c r="K19" s="173">
        <v>56</v>
      </c>
      <c r="L19" s="173">
        <v>112</v>
      </c>
      <c r="M19" s="173">
        <v>224</v>
      </c>
      <c r="N19" s="173"/>
      <c r="O19" s="173">
        <v>56</v>
      </c>
      <c r="P19" s="173">
        <v>112</v>
      </c>
      <c r="Q19" s="173">
        <v>56</v>
      </c>
      <c r="R19" s="173">
        <v>112</v>
      </c>
      <c r="S19" s="197">
        <v>224</v>
      </c>
      <c r="V19" s="230"/>
      <c r="W19" s="277"/>
      <c r="X19" s="27"/>
      <c r="Y19" s="227" t="s">
        <v>3</v>
      </c>
      <c r="Z19" s="27"/>
      <c r="AA19" s="27"/>
      <c r="AB19" s="27"/>
      <c r="AC19" s="232"/>
      <c r="AD19" s="27"/>
      <c r="AE19" s="227" t="s">
        <v>3</v>
      </c>
      <c r="AF19" s="27"/>
      <c r="AG19" s="27"/>
      <c r="AH19" s="27"/>
      <c r="AI19" s="232"/>
      <c r="AJ19" s="27"/>
      <c r="AK19" s="227" t="s">
        <v>3</v>
      </c>
      <c r="AL19" s="27"/>
      <c r="AM19" s="27"/>
      <c r="AN19" s="27"/>
      <c r="AO19" s="231"/>
      <c r="AP19" s="279"/>
      <c r="AQ19" s="279"/>
      <c r="AR19" s="279"/>
      <c r="AS19" s="279"/>
      <c r="AT19" s="279"/>
    </row>
    <row r="20" spans="2:46" ht="15.75" thickBot="1" x14ac:dyDescent="0.3">
      <c r="B20" s="196"/>
      <c r="C20" s="27"/>
      <c r="D20" s="227" t="s">
        <v>3</v>
      </c>
      <c r="E20" s="27"/>
      <c r="F20" s="27"/>
      <c r="G20" s="27"/>
      <c r="H20" s="173"/>
      <c r="I20" s="173"/>
      <c r="J20" s="173" t="s">
        <v>3</v>
      </c>
      <c r="K20" s="173"/>
      <c r="L20" s="173"/>
      <c r="M20" s="173"/>
      <c r="N20" s="173"/>
      <c r="O20" s="173"/>
      <c r="P20" s="173" t="s">
        <v>3</v>
      </c>
      <c r="Q20" s="173"/>
      <c r="R20" s="173"/>
      <c r="S20" s="197"/>
      <c r="V20" s="230"/>
      <c r="W20" s="280"/>
      <c r="X20" s="27">
        <v>28</v>
      </c>
      <c r="Y20" s="27">
        <v>28</v>
      </c>
      <c r="Z20" s="27">
        <v>0</v>
      </c>
      <c r="AA20" s="27">
        <v>0</v>
      </c>
      <c r="AB20" s="27">
        <v>0</v>
      </c>
      <c r="AC20" s="232"/>
      <c r="AD20" s="27">
        <v>28</v>
      </c>
      <c r="AE20" s="27">
        <v>28</v>
      </c>
      <c r="AF20" s="27">
        <v>0</v>
      </c>
      <c r="AG20" s="27">
        <v>0</v>
      </c>
      <c r="AH20" s="27">
        <v>0</v>
      </c>
      <c r="AI20" s="232"/>
      <c r="AJ20" s="27">
        <v>28</v>
      </c>
      <c r="AK20" s="27">
        <v>28</v>
      </c>
      <c r="AL20" s="27">
        <v>0</v>
      </c>
      <c r="AM20" s="27">
        <v>0</v>
      </c>
      <c r="AN20" s="27">
        <v>0</v>
      </c>
      <c r="AO20" s="231"/>
      <c r="AP20" s="279"/>
      <c r="AQ20" s="279"/>
      <c r="AR20" s="279"/>
      <c r="AS20" s="279"/>
      <c r="AT20" s="279"/>
    </row>
    <row r="21" spans="2:46" ht="15.75" thickTop="1" x14ac:dyDescent="0.25">
      <c r="B21" s="196"/>
      <c r="C21" s="27">
        <v>28</v>
      </c>
      <c r="D21" s="27">
        <v>28</v>
      </c>
      <c r="E21" s="27">
        <v>0</v>
      </c>
      <c r="F21" s="27">
        <v>0</v>
      </c>
      <c r="G21" s="27">
        <v>0</v>
      </c>
      <c r="H21" s="173"/>
      <c r="I21" s="173">
        <v>28</v>
      </c>
      <c r="J21" s="173">
        <v>28</v>
      </c>
      <c r="K21" s="173">
        <v>0</v>
      </c>
      <c r="L21" s="173">
        <v>0</v>
      </c>
      <c r="M21" s="173">
        <v>0</v>
      </c>
      <c r="N21" s="173"/>
      <c r="O21" s="173">
        <v>28</v>
      </c>
      <c r="P21" s="173">
        <v>28</v>
      </c>
      <c r="Q21" s="173">
        <v>0</v>
      </c>
      <c r="R21" s="173">
        <v>0</v>
      </c>
      <c r="S21" s="197">
        <v>0</v>
      </c>
      <c r="V21" s="281" t="s">
        <v>4</v>
      </c>
      <c r="W21" s="282" t="s">
        <v>15</v>
      </c>
      <c r="X21" s="228"/>
      <c r="Y21" s="227" t="s">
        <v>77</v>
      </c>
      <c r="Z21" s="228"/>
      <c r="AA21" s="228"/>
      <c r="AB21" s="228"/>
      <c r="AC21" s="228"/>
      <c r="AD21" s="228"/>
      <c r="AE21" s="227" t="s">
        <v>77</v>
      </c>
      <c r="AF21" s="228"/>
      <c r="AG21" s="228"/>
      <c r="AH21" s="228"/>
      <c r="AI21" s="228"/>
      <c r="AJ21" s="228"/>
      <c r="AK21" s="227" t="s">
        <v>77</v>
      </c>
      <c r="AL21" s="228"/>
      <c r="AM21" s="228"/>
      <c r="AN21" s="228"/>
      <c r="AO21" s="231"/>
      <c r="AP21" s="279"/>
      <c r="AQ21" s="279"/>
      <c r="AR21" s="279"/>
      <c r="AS21" s="279"/>
      <c r="AT21" s="279"/>
    </row>
    <row r="22" spans="2:46" x14ac:dyDescent="0.25">
      <c r="B22" s="196"/>
      <c r="C22" s="173"/>
      <c r="D22" s="171" t="s">
        <v>68</v>
      </c>
      <c r="E22" s="173"/>
      <c r="F22" s="173"/>
      <c r="G22" s="173"/>
      <c r="H22" s="173"/>
      <c r="I22" s="173"/>
      <c r="J22" s="173" t="s">
        <v>68</v>
      </c>
      <c r="K22" s="173"/>
      <c r="L22" s="173"/>
      <c r="M22" s="173"/>
      <c r="N22" s="173"/>
      <c r="O22" s="173"/>
      <c r="P22" s="173" t="s">
        <v>68</v>
      </c>
      <c r="Q22" s="173"/>
      <c r="R22" s="173"/>
      <c r="S22" s="197"/>
      <c r="V22" s="229" t="s">
        <v>7</v>
      </c>
      <c r="W22" s="283" t="s">
        <v>7</v>
      </c>
      <c r="X22" s="246">
        <v>851.5</v>
      </c>
      <c r="Y22" s="246">
        <v>1047.5</v>
      </c>
      <c r="Z22" s="246">
        <v>702.5</v>
      </c>
      <c r="AA22" s="246">
        <v>747</v>
      </c>
      <c r="AB22" s="247">
        <v>1785</v>
      </c>
      <c r="AC22" s="238"/>
      <c r="AD22" s="246">
        <v>924</v>
      </c>
      <c r="AE22" s="246">
        <v>1594.5</v>
      </c>
      <c r="AF22" s="246">
        <v>1144</v>
      </c>
      <c r="AG22" s="247">
        <v>2025</v>
      </c>
      <c r="AH22" s="246">
        <v>1968.5</v>
      </c>
      <c r="AI22" s="238"/>
      <c r="AJ22" s="246">
        <v>1410.5</v>
      </c>
      <c r="AK22" s="246">
        <v>1684</v>
      </c>
      <c r="AL22" s="246">
        <v>1167</v>
      </c>
      <c r="AM22" s="246">
        <v>1942</v>
      </c>
      <c r="AN22" s="247">
        <v>2572.5</v>
      </c>
      <c r="AO22" s="239"/>
      <c r="AP22" s="279"/>
      <c r="AQ22" s="279"/>
      <c r="AR22" s="279"/>
      <c r="AS22" s="279"/>
      <c r="AT22" s="279"/>
    </row>
    <row r="23" spans="2:46" x14ac:dyDescent="0.25">
      <c r="B23" s="196" t="s">
        <v>22</v>
      </c>
      <c r="C23" s="173">
        <v>1720</v>
      </c>
      <c r="D23" s="173">
        <v>1920</v>
      </c>
      <c r="E23" s="173">
        <v>1614</v>
      </c>
      <c r="F23" s="173">
        <v>1523</v>
      </c>
      <c r="G23" s="173">
        <v>2052</v>
      </c>
      <c r="H23" s="173"/>
      <c r="I23" s="173">
        <v>2197</v>
      </c>
      <c r="J23" s="173">
        <v>2956</v>
      </c>
      <c r="K23" s="173">
        <v>2400</v>
      </c>
      <c r="L23" s="173">
        <v>3913</v>
      </c>
      <c r="M23" s="173">
        <v>3354</v>
      </c>
      <c r="N23" s="173"/>
      <c r="O23" s="173">
        <v>2456</v>
      </c>
      <c r="P23" s="173">
        <v>2689</v>
      </c>
      <c r="Q23" s="173">
        <v>2137</v>
      </c>
      <c r="R23" s="173">
        <v>2412</v>
      </c>
      <c r="S23" s="197">
        <v>2532</v>
      </c>
      <c r="V23" s="229"/>
      <c r="W23" s="277">
        <f>W24-$AA$7</f>
        <v>0.8</v>
      </c>
      <c r="X23" s="244">
        <f>$V$25*X$22-$W23*X$18-$X$8*X$20-$X$9</f>
        <v>-37.910000000000004</v>
      </c>
      <c r="Y23" s="244">
        <f t="shared" ref="Y23:AB27" si="0">$V$25*Y$22-$W23*Y$18-$X$8*Y$20-$X$9</f>
        <v>-70.950000000000017</v>
      </c>
      <c r="Z23" s="244">
        <f>$V$25*Z$22-$W23*Z$18-$X$8*Z$20-$X$9</f>
        <v>-7.6500000000000057</v>
      </c>
      <c r="AA23" s="244">
        <f t="shared" si="0"/>
        <v>-49.780000000000008</v>
      </c>
      <c r="AB23" s="244">
        <f t="shared" si="0"/>
        <v>-77.100000000000023</v>
      </c>
      <c r="AC23" s="244"/>
      <c r="AD23" s="244">
        <f>$V$25*AD$22-$W23*AD$18-$X$8*AD$20-$X$9</f>
        <v>-33.56</v>
      </c>
      <c r="AE23" s="244">
        <f t="shared" ref="AE23:AH27" si="1">$V$25*AE$22-$W23*AE$18-$X$8*AE$20-$X$9</f>
        <v>-38.130000000000003</v>
      </c>
      <c r="AF23" s="244">
        <f t="shared" si="1"/>
        <v>18.839999999999996</v>
      </c>
      <c r="AG23" s="244">
        <f>$V$25*AG$22-$W23*AG$18-$X$8*AG$20-$X$9</f>
        <v>26.899999999999991</v>
      </c>
      <c r="AH23" s="244">
        <f t="shared" si="1"/>
        <v>-66.090000000000018</v>
      </c>
      <c r="AI23" s="244"/>
      <c r="AJ23" s="244">
        <f>$V$25*AJ$22-$W23*AJ$18-$X$8*AJ$20-$X$9</f>
        <v>-4.3700000000000045</v>
      </c>
      <c r="AK23" s="244">
        <f t="shared" ref="AK23:AN27" si="2">$V$25*AK$22-$W23*AK$18-$X$8*AK$20-$X$9</f>
        <v>-32.760000000000012</v>
      </c>
      <c r="AL23" s="244">
        <f t="shared" si="2"/>
        <v>20.219999999999992</v>
      </c>
      <c r="AM23" s="244">
        <f t="shared" si="2"/>
        <v>21.919999999999987</v>
      </c>
      <c r="AN23" s="244">
        <f t="shared" si="2"/>
        <v>-29.850000000000023</v>
      </c>
      <c r="AO23" s="231"/>
      <c r="AP23" s="279"/>
      <c r="AQ23" s="279"/>
      <c r="AR23" s="279"/>
      <c r="AS23" s="279"/>
      <c r="AT23" s="279"/>
    </row>
    <row r="24" spans="2:46" x14ac:dyDescent="0.25">
      <c r="B24" s="196" t="s">
        <v>23</v>
      </c>
      <c r="C24" s="173">
        <v>-17</v>
      </c>
      <c r="D24" s="173">
        <v>175</v>
      </c>
      <c r="E24" s="173">
        <v>-209</v>
      </c>
      <c r="F24" s="173">
        <v>-29</v>
      </c>
      <c r="G24" s="173">
        <v>1518</v>
      </c>
      <c r="H24" s="173"/>
      <c r="I24" s="173">
        <v>-349</v>
      </c>
      <c r="J24" s="173">
        <v>233</v>
      </c>
      <c r="K24" s="173">
        <v>-112</v>
      </c>
      <c r="L24" s="173">
        <v>137</v>
      </c>
      <c r="M24" s="173">
        <v>583</v>
      </c>
      <c r="N24" s="173"/>
      <c r="O24" s="173">
        <v>265</v>
      </c>
      <c r="P24" s="173">
        <v>579</v>
      </c>
      <c r="Q24" s="173">
        <v>97</v>
      </c>
      <c r="R24" s="173">
        <v>1372</v>
      </c>
      <c r="S24" s="197">
        <v>2513</v>
      </c>
      <c r="V24" s="229"/>
      <c r="W24" s="284">
        <f>W25-$AA$7</f>
        <v>1</v>
      </c>
      <c r="X24" s="244">
        <f t="shared" ref="X24:X27" si="3">$V$25*X$22-$W24*X$18-$X$8*X$20-$X$9</f>
        <v>-49.11</v>
      </c>
      <c r="Y24" s="244">
        <f t="shared" si="0"/>
        <v>-93.35</v>
      </c>
      <c r="Z24" s="244">
        <f t="shared" si="0"/>
        <v>-18.850000000000001</v>
      </c>
      <c r="AA24" s="244">
        <f t="shared" si="0"/>
        <v>-72.180000000000007</v>
      </c>
      <c r="AB24" s="244">
        <f t="shared" si="0"/>
        <v>-121.9</v>
      </c>
      <c r="AC24" s="244"/>
      <c r="AD24" s="244">
        <f t="shared" ref="AD24:AD27" si="4">$V$25*AD$22-$W24*AD$18-$X$8*AD$20-$X$9</f>
        <v>-44.76</v>
      </c>
      <c r="AE24" s="244">
        <f t="shared" si="1"/>
        <v>-60.529999999999994</v>
      </c>
      <c r="AF24" s="244">
        <f t="shared" si="1"/>
        <v>7.6400000000000006</v>
      </c>
      <c r="AG24" s="244">
        <f t="shared" si="1"/>
        <v>4.5</v>
      </c>
      <c r="AH24" s="244">
        <f t="shared" si="1"/>
        <v>-110.89</v>
      </c>
      <c r="AI24" s="244"/>
      <c r="AJ24" s="244">
        <f t="shared" ref="AJ24:AJ27" si="5">$V$25*AJ$22-$W24*AJ$18-$X$8*AJ$20-$X$9</f>
        <v>-15.57</v>
      </c>
      <c r="AK24" s="244">
        <f t="shared" si="2"/>
        <v>-55.160000000000004</v>
      </c>
      <c r="AL24" s="244">
        <f t="shared" si="2"/>
        <v>9.019999999999996</v>
      </c>
      <c r="AM24" s="244">
        <f t="shared" si="2"/>
        <v>-0.48000000000000398</v>
      </c>
      <c r="AN24" s="244">
        <f t="shared" si="2"/>
        <v>-74.650000000000006</v>
      </c>
      <c r="AO24" s="231"/>
      <c r="AP24" s="279"/>
      <c r="AQ24" s="279"/>
      <c r="AR24" s="279"/>
      <c r="AS24" s="279"/>
      <c r="AT24" s="279"/>
    </row>
    <row r="25" spans="2:46" x14ac:dyDescent="0.25">
      <c r="B25" s="196" t="s">
        <v>24</v>
      </c>
      <c r="C25" s="246">
        <v>1703</v>
      </c>
      <c r="D25" s="246">
        <v>2095</v>
      </c>
      <c r="E25" s="246">
        <v>1405</v>
      </c>
      <c r="F25" s="246">
        <v>1494</v>
      </c>
      <c r="G25" s="246">
        <v>3570</v>
      </c>
      <c r="H25" s="238"/>
      <c r="I25" s="246">
        <v>1848</v>
      </c>
      <c r="J25" s="246">
        <v>3189</v>
      </c>
      <c r="K25" s="246">
        <v>2288</v>
      </c>
      <c r="L25" s="246">
        <v>4050</v>
      </c>
      <c r="M25" s="246">
        <v>3937</v>
      </c>
      <c r="N25" s="238"/>
      <c r="O25" s="246">
        <v>2821</v>
      </c>
      <c r="P25" s="246">
        <v>3368</v>
      </c>
      <c r="Q25" s="246">
        <v>2334</v>
      </c>
      <c r="R25" s="246">
        <v>3884</v>
      </c>
      <c r="S25" s="248">
        <v>5145</v>
      </c>
      <c r="V25" s="285">
        <f>V30-$AA$6</f>
        <v>0.06</v>
      </c>
      <c r="W25" s="284">
        <f>$X$7</f>
        <v>1.2</v>
      </c>
      <c r="X25" s="244">
        <f t="shared" si="3"/>
        <v>-60.31</v>
      </c>
      <c r="Y25" s="244">
        <f t="shared" si="0"/>
        <v>-115.75</v>
      </c>
      <c r="Z25" s="244">
        <f t="shared" si="0"/>
        <v>-30.050000000000004</v>
      </c>
      <c r="AA25" s="244">
        <f t="shared" si="0"/>
        <v>-94.580000000000013</v>
      </c>
      <c r="AB25" s="244">
        <f t="shared" si="0"/>
        <v>-166.70000000000002</v>
      </c>
      <c r="AC25" s="244"/>
      <c r="AD25" s="244">
        <f t="shared" si="4"/>
        <v>-55.96</v>
      </c>
      <c r="AE25" s="244">
        <f t="shared" si="1"/>
        <v>-82.93</v>
      </c>
      <c r="AF25" s="244">
        <f t="shared" si="1"/>
        <v>-3.5600000000000023</v>
      </c>
      <c r="AG25" s="244">
        <f t="shared" si="1"/>
        <v>-17.900000000000006</v>
      </c>
      <c r="AH25" s="244">
        <f t="shared" si="1"/>
        <v>-155.69</v>
      </c>
      <c r="AI25" s="244"/>
      <c r="AJ25" s="244">
        <f t="shared" si="5"/>
        <v>-26.770000000000003</v>
      </c>
      <c r="AK25" s="244">
        <f t="shared" si="2"/>
        <v>-77.56</v>
      </c>
      <c r="AL25" s="244">
        <f t="shared" si="2"/>
        <v>-2.1800000000000068</v>
      </c>
      <c r="AM25" s="244">
        <f t="shared" si="2"/>
        <v>-22.88000000000001</v>
      </c>
      <c r="AN25" s="244">
        <f t="shared" si="2"/>
        <v>-119.45000000000002</v>
      </c>
      <c r="AO25" s="231"/>
      <c r="AP25" s="279"/>
      <c r="AQ25" s="279"/>
      <c r="AR25" s="279"/>
      <c r="AS25" s="279"/>
      <c r="AT25" s="279"/>
    </row>
    <row r="26" spans="2:46" ht="15.75" thickBot="1" x14ac:dyDescent="0.3">
      <c r="B26" s="249" t="s">
        <v>25</v>
      </c>
      <c r="C26" s="174">
        <f>C25/2</f>
        <v>851.5</v>
      </c>
      <c r="D26" s="174">
        <f>D25/2</f>
        <v>1047.5</v>
      </c>
      <c r="E26" s="174">
        <f>E25/2</f>
        <v>702.5</v>
      </c>
      <c r="F26" s="174">
        <f>F25/2</f>
        <v>747</v>
      </c>
      <c r="G26" s="174">
        <f>G25/2</f>
        <v>1785</v>
      </c>
      <c r="H26" s="174"/>
      <c r="I26" s="174">
        <f>I25/2</f>
        <v>924</v>
      </c>
      <c r="J26" s="174">
        <f>J25/2</f>
        <v>1594.5</v>
      </c>
      <c r="K26" s="174">
        <f>K25/2</f>
        <v>1144</v>
      </c>
      <c r="L26" s="174">
        <f>L25/2</f>
        <v>2025</v>
      </c>
      <c r="M26" s="174">
        <f>M25/2</f>
        <v>1968.5</v>
      </c>
      <c r="N26" s="174"/>
      <c r="O26" s="174">
        <f>O25/2</f>
        <v>1410.5</v>
      </c>
      <c r="P26" s="174">
        <f>P25/2</f>
        <v>1684</v>
      </c>
      <c r="Q26" s="174">
        <f>Q25/2</f>
        <v>1167</v>
      </c>
      <c r="R26" s="174">
        <f>R25/2</f>
        <v>1942</v>
      </c>
      <c r="S26" s="286">
        <f>S25/2</f>
        <v>2572.5</v>
      </c>
      <c r="V26" s="229"/>
      <c r="W26" s="284">
        <f>W25+$AA$7</f>
        <v>1.4</v>
      </c>
      <c r="X26" s="244">
        <f t="shared" si="3"/>
        <v>-71.509999999999991</v>
      </c>
      <c r="Y26" s="244">
        <f t="shared" si="0"/>
        <v>-138.14999999999998</v>
      </c>
      <c r="Z26" s="244">
        <f t="shared" si="0"/>
        <v>-41.249999999999993</v>
      </c>
      <c r="AA26" s="244">
        <f t="shared" si="0"/>
        <v>-116.97999999999999</v>
      </c>
      <c r="AB26" s="244">
        <f t="shared" si="0"/>
        <v>-211.49999999999997</v>
      </c>
      <c r="AC26" s="244"/>
      <c r="AD26" s="244">
        <f t="shared" si="4"/>
        <v>-67.16</v>
      </c>
      <c r="AE26" s="244">
        <f t="shared" si="1"/>
        <v>-105.32999999999998</v>
      </c>
      <c r="AF26" s="244">
        <f t="shared" si="1"/>
        <v>-14.759999999999991</v>
      </c>
      <c r="AG26" s="244">
        <f t="shared" si="1"/>
        <v>-40.299999999999983</v>
      </c>
      <c r="AH26" s="244">
        <f t="shared" si="1"/>
        <v>-200.48999999999995</v>
      </c>
      <c r="AI26" s="244"/>
      <c r="AJ26" s="244">
        <f t="shared" si="5"/>
        <v>-37.969999999999992</v>
      </c>
      <c r="AK26" s="244">
        <f t="shared" si="2"/>
        <v>-99.95999999999998</v>
      </c>
      <c r="AL26" s="244">
        <f t="shared" si="2"/>
        <v>-13.379999999999995</v>
      </c>
      <c r="AM26" s="244">
        <f t="shared" si="2"/>
        <v>-45.279999999999987</v>
      </c>
      <c r="AN26" s="244">
        <f t="shared" si="2"/>
        <v>-164.24999999999997</v>
      </c>
      <c r="AO26" s="231"/>
      <c r="AP26" s="279"/>
      <c r="AQ26" s="279"/>
      <c r="AR26" s="279"/>
      <c r="AS26" s="279"/>
      <c r="AT26" s="279"/>
    </row>
    <row r="27" spans="2:46" x14ac:dyDescent="0.25">
      <c r="V27" s="253"/>
      <c r="W27" s="287">
        <f>W26+$AA$7</f>
        <v>1.5999999999999999</v>
      </c>
      <c r="X27" s="256">
        <f t="shared" si="3"/>
        <v>-82.71</v>
      </c>
      <c r="Y27" s="256">
        <f t="shared" si="0"/>
        <v>-160.54999999999998</v>
      </c>
      <c r="Z27" s="256">
        <f t="shared" si="0"/>
        <v>-52.449999999999996</v>
      </c>
      <c r="AA27" s="256">
        <f t="shared" si="0"/>
        <v>-139.38</v>
      </c>
      <c r="AB27" s="256">
        <f t="shared" si="0"/>
        <v>-256.29999999999995</v>
      </c>
      <c r="AC27" s="256"/>
      <c r="AD27" s="256">
        <f t="shared" si="4"/>
        <v>-78.359999999999985</v>
      </c>
      <c r="AE27" s="256">
        <f t="shared" si="1"/>
        <v>-127.72999999999999</v>
      </c>
      <c r="AF27" s="256">
        <f t="shared" si="1"/>
        <v>-25.959999999999994</v>
      </c>
      <c r="AG27" s="256">
        <f t="shared" si="1"/>
        <v>-62.699999999999989</v>
      </c>
      <c r="AH27" s="256">
        <f t="shared" si="1"/>
        <v>-245.28999999999996</v>
      </c>
      <c r="AI27" s="256"/>
      <c r="AJ27" s="256">
        <f t="shared" si="5"/>
        <v>-49.169999999999995</v>
      </c>
      <c r="AK27" s="256">
        <f t="shared" si="2"/>
        <v>-122.35999999999999</v>
      </c>
      <c r="AL27" s="256">
        <f t="shared" si="2"/>
        <v>-24.58</v>
      </c>
      <c r="AM27" s="256">
        <f t="shared" si="2"/>
        <v>-67.679999999999993</v>
      </c>
      <c r="AN27" s="256">
        <f t="shared" si="2"/>
        <v>-209.04999999999998</v>
      </c>
      <c r="AO27" s="239"/>
      <c r="AP27" s="279"/>
      <c r="AQ27" s="279"/>
      <c r="AR27" s="279"/>
      <c r="AS27" s="279"/>
      <c r="AT27" s="279"/>
    </row>
    <row r="28" spans="2:46" x14ac:dyDescent="0.25">
      <c r="V28" s="229"/>
      <c r="W28" s="277">
        <f>W29-$AA$7</f>
        <v>0.8</v>
      </c>
      <c r="X28" s="244">
        <f>$V$30*X$22-$W28*X$18-$X$8*X$20-$X$9</f>
        <v>-20.879999999999995</v>
      </c>
      <c r="Y28" s="244">
        <f t="shared" ref="Y28:AB32" si="6">$V$30*Y$22-$W28*Y$18-$X$8*Y$20-$X$9</f>
        <v>-50.000000000000007</v>
      </c>
      <c r="Z28" s="244">
        <f t="shared" si="6"/>
        <v>6.3999999999999986</v>
      </c>
      <c r="AA28" s="244">
        <f t="shared" si="6"/>
        <v>-34.840000000000011</v>
      </c>
      <c r="AB28" s="244">
        <f t="shared" si="6"/>
        <v>-41.400000000000006</v>
      </c>
      <c r="AC28" s="244"/>
      <c r="AD28" s="244">
        <f>$V$30*AD$22-$W28*AD$18-$X$8*AD$20-$X$9</f>
        <v>-15.079999999999998</v>
      </c>
      <c r="AE28" s="244">
        <f t="shared" ref="AE28:AH32" si="7">$V$30*AE$22-$W28*AE$18-$X$8*AE$20-$X$9</f>
        <v>-6.240000000000002</v>
      </c>
      <c r="AF28" s="244">
        <f t="shared" si="7"/>
        <v>41.719999999999992</v>
      </c>
      <c r="AG28" s="244">
        <f>$V$30*AG$22-$W28*AG$18-$X$8*AG$20-$X$9</f>
        <v>67.399999999999991</v>
      </c>
      <c r="AH28" s="244">
        <f t="shared" si="7"/>
        <v>-26.720000000000027</v>
      </c>
      <c r="AI28" s="244"/>
      <c r="AJ28" s="244">
        <f>$V$30*AJ$22-$W28*AJ$18-$X$8*AJ$20-$X$9</f>
        <v>23.839999999999996</v>
      </c>
      <c r="AK28" s="244">
        <f t="shared" ref="AK28:AN32" si="8">$V$30*AK$22-$W28*AK$18-$X$8*AK$20-$X$9</f>
        <v>0.9199999999999946</v>
      </c>
      <c r="AL28" s="244">
        <f t="shared" si="8"/>
        <v>43.559999999999995</v>
      </c>
      <c r="AM28" s="244">
        <f t="shared" si="8"/>
        <v>60.760000000000005</v>
      </c>
      <c r="AN28" s="244">
        <f t="shared" si="8"/>
        <v>21.599999999999994</v>
      </c>
      <c r="AO28" s="231"/>
      <c r="AP28" s="279"/>
      <c r="AQ28" s="279"/>
      <c r="AR28" s="279"/>
      <c r="AS28" s="279"/>
      <c r="AT28" s="279"/>
    </row>
    <row r="29" spans="2:46" x14ac:dyDescent="0.25">
      <c r="V29" s="229"/>
      <c r="W29" s="277">
        <f>W30-$AA$7</f>
        <v>1</v>
      </c>
      <c r="X29" s="244">
        <f t="shared" ref="X29:X32" si="9">$V$30*X$22-$W29*X$18-$X$8*X$20-$X$9</f>
        <v>-32.079999999999991</v>
      </c>
      <c r="Y29" s="244">
        <f t="shared" si="6"/>
        <v>-72.400000000000006</v>
      </c>
      <c r="Z29" s="244">
        <f t="shared" si="6"/>
        <v>-4.7999999999999972</v>
      </c>
      <c r="AA29" s="244">
        <f t="shared" si="6"/>
        <v>-57.24</v>
      </c>
      <c r="AB29" s="244">
        <f t="shared" si="6"/>
        <v>-86.199999999999989</v>
      </c>
      <c r="AC29" s="244"/>
      <c r="AD29" s="244">
        <f t="shared" ref="AD29:AD32" si="10">$V$30*AD$22-$W29*AD$18-$X$8*AD$20-$X$9</f>
        <v>-26.279999999999994</v>
      </c>
      <c r="AE29" s="244">
        <f t="shared" si="7"/>
        <v>-28.639999999999993</v>
      </c>
      <c r="AF29" s="244">
        <f t="shared" si="7"/>
        <v>30.519999999999996</v>
      </c>
      <c r="AG29" s="244">
        <f t="shared" si="7"/>
        <v>45</v>
      </c>
      <c r="AH29" s="244">
        <f t="shared" si="7"/>
        <v>-71.52000000000001</v>
      </c>
      <c r="AI29" s="244"/>
      <c r="AJ29" s="244">
        <f t="shared" ref="AJ29:AJ32" si="11">$V$30*AJ$22-$W29*AJ$18-$X$8*AJ$20-$X$9</f>
        <v>12.640000000000008</v>
      </c>
      <c r="AK29" s="244">
        <f t="shared" si="8"/>
        <v>-21.479999999999997</v>
      </c>
      <c r="AL29" s="244">
        <f t="shared" si="8"/>
        <v>32.36</v>
      </c>
      <c r="AM29" s="244">
        <f t="shared" si="8"/>
        <v>38.360000000000014</v>
      </c>
      <c r="AN29" s="244">
        <f t="shared" si="8"/>
        <v>-23.199999999999989</v>
      </c>
      <c r="AO29" s="231"/>
      <c r="AP29" s="279"/>
      <c r="AQ29" s="279"/>
      <c r="AR29" s="279"/>
      <c r="AS29" s="279"/>
      <c r="AT29" s="279"/>
    </row>
    <row r="30" spans="2:46" x14ac:dyDescent="0.25">
      <c r="V30" s="285">
        <f>$X$6</f>
        <v>0.08</v>
      </c>
      <c r="W30" s="277">
        <f>$X$7</f>
        <v>1.2</v>
      </c>
      <c r="X30" s="244">
        <f t="shared" si="9"/>
        <v>-43.279999999999994</v>
      </c>
      <c r="Y30" s="244">
        <f t="shared" si="6"/>
        <v>-94.800000000000011</v>
      </c>
      <c r="Z30" s="244">
        <f t="shared" si="6"/>
        <v>-16</v>
      </c>
      <c r="AA30" s="244">
        <f t="shared" si="6"/>
        <v>-79.640000000000015</v>
      </c>
      <c r="AB30" s="244">
        <f t="shared" si="6"/>
        <v>-131</v>
      </c>
      <c r="AC30" s="244"/>
      <c r="AD30" s="244">
        <f t="shared" si="10"/>
        <v>-37.479999999999997</v>
      </c>
      <c r="AE30" s="244">
        <f t="shared" si="7"/>
        <v>-51.04</v>
      </c>
      <c r="AF30" s="244">
        <f t="shared" si="7"/>
        <v>19.319999999999993</v>
      </c>
      <c r="AG30" s="244">
        <f t="shared" si="7"/>
        <v>22.599999999999994</v>
      </c>
      <c r="AH30" s="244">
        <f t="shared" si="7"/>
        <v>-116.32000000000002</v>
      </c>
      <c r="AI30" s="244"/>
      <c r="AJ30" s="244">
        <f t="shared" si="11"/>
        <v>1.4400000000000048</v>
      </c>
      <c r="AK30" s="244">
        <f t="shared" si="8"/>
        <v>-43.88</v>
      </c>
      <c r="AL30" s="244">
        <f t="shared" si="8"/>
        <v>21.159999999999997</v>
      </c>
      <c r="AM30" s="244">
        <f t="shared" si="8"/>
        <v>15.960000000000008</v>
      </c>
      <c r="AN30" s="244">
        <f t="shared" si="8"/>
        <v>-68</v>
      </c>
      <c r="AO30" s="231"/>
      <c r="AP30" s="279"/>
      <c r="AQ30" s="279"/>
      <c r="AR30" s="279"/>
      <c r="AS30" s="279"/>
      <c r="AT30" s="279"/>
    </row>
    <row r="31" spans="2:46" x14ac:dyDescent="0.25">
      <c r="V31" s="229"/>
      <c r="W31" s="277">
        <f>W30+$AA$7</f>
        <v>1.4</v>
      </c>
      <c r="X31" s="244">
        <f t="shared" si="9"/>
        <v>-54.479999999999983</v>
      </c>
      <c r="Y31" s="244">
        <f t="shared" si="6"/>
        <v>-117.19999999999999</v>
      </c>
      <c r="Z31" s="244">
        <f>$V$30*Z$22-$W31*Z$18-$X$8*Z$20-$X$9</f>
        <v>-27.199999999999989</v>
      </c>
      <c r="AA31" s="244">
        <f t="shared" si="6"/>
        <v>-102.03999999999999</v>
      </c>
      <c r="AB31" s="244">
        <f t="shared" si="6"/>
        <v>-175.79999999999995</v>
      </c>
      <c r="AC31" s="244"/>
      <c r="AD31" s="244">
        <f t="shared" si="10"/>
        <v>-48.679999999999986</v>
      </c>
      <c r="AE31" s="244">
        <f t="shared" si="7"/>
        <v>-73.439999999999969</v>
      </c>
      <c r="AF31" s="244">
        <f t="shared" si="7"/>
        <v>8.1200000000000045</v>
      </c>
      <c r="AG31" s="244">
        <f t="shared" si="7"/>
        <v>0.20000000000001705</v>
      </c>
      <c r="AH31" s="244">
        <f t="shared" si="7"/>
        <v>-161.11999999999998</v>
      </c>
      <c r="AI31" s="244"/>
      <c r="AJ31" s="244">
        <f t="shared" si="11"/>
        <v>-9.7599999999999838</v>
      </c>
      <c r="AK31" s="244">
        <f t="shared" si="8"/>
        <v>-66.279999999999973</v>
      </c>
      <c r="AL31" s="244">
        <f t="shared" si="8"/>
        <v>9.960000000000008</v>
      </c>
      <c r="AM31" s="244">
        <f t="shared" si="8"/>
        <v>-6.4399999999999693</v>
      </c>
      <c r="AN31" s="244">
        <f t="shared" si="8"/>
        <v>-112.79999999999995</v>
      </c>
      <c r="AO31" s="231"/>
      <c r="AP31" s="279"/>
      <c r="AQ31" s="279"/>
      <c r="AR31" s="279"/>
      <c r="AS31" s="279"/>
      <c r="AT31" s="279"/>
    </row>
    <row r="32" spans="2:46" x14ac:dyDescent="0.25">
      <c r="V32" s="253"/>
      <c r="W32" s="287">
        <f>W31+$AA$7</f>
        <v>1.5999999999999999</v>
      </c>
      <c r="X32" s="256">
        <f t="shared" si="9"/>
        <v>-65.679999999999978</v>
      </c>
      <c r="Y32" s="256">
        <f t="shared" si="6"/>
        <v>-139.6</v>
      </c>
      <c r="Z32" s="256">
        <f t="shared" si="6"/>
        <v>-38.399999999999991</v>
      </c>
      <c r="AA32" s="256">
        <f t="shared" si="6"/>
        <v>-124.44</v>
      </c>
      <c r="AB32" s="256">
        <f t="shared" si="6"/>
        <v>-220.59999999999997</v>
      </c>
      <c r="AC32" s="256"/>
      <c r="AD32" s="256">
        <f t="shared" si="10"/>
        <v>-59.879999999999988</v>
      </c>
      <c r="AE32" s="256">
        <f t="shared" si="7"/>
        <v>-95.839999999999975</v>
      </c>
      <c r="AF32" s="256">
        <f t="shared" si="7"/>
        <v>-3.0799999999999983</v>
      </c>
      <c r="AG32" s="256">
        <f t="shared" si="7"/>
        <v>-22.199999999999989</v>
      </c>
      <c r="AH32" s="256">
        <f t="shared" si="7"/>
        <v>-205.92</v>
      </c>
      <c r="AI32" s="256"/>
      <c r="AJ32" s="256">
        <f t="shared" si="11"/>
        <v>-20.959999999999987</v>
      </c>
      <c r="AK32" s="256">
        <f t="shared" si="8"/>
        <v>-88.679999999999978</v>
      </c>
      <c r="AL32" s="256">
        <f t="shared" si="8"/>
        <v>-1.2399999999999949</v>
      </c>
      <c r="AM32" s="256">
        <f t="shared" si="8"/>
        <v>-28.839999999999975</v>
      </c>
      <c r="AN32" s="256">
        <f t="shared" si="8"/>
        <v>-157.59999999999997</v>
      </c>
      <c r="AO32" s="239"/>
      <c r="AP32" s="279"/>
      <c r="AQ32" s="279"/>
      <c r="AR32" s="279"/>
      <c r="AS32" s="279"/>
      <c r="AT32" s="279"/>
    </row>
    <row r="33" spans="22:41" x14ac:dyDescent="0.25">
      <c r="V33" s="229"/>
      <c r="W33" s="277">
        <f>W34-$AA$7</f>
        <v>0.8</v>
      </c>
      <c r="X33" s="244">
        <f>$V$35*X$22-$W33*X$18-$X$8*X$20-$X$9</f>
        <v>-3.8499999999999943</v>
      </c>
      <c r="Y33" s="244">
        <f t="shared" ref="Y33:AB37" si="12">$V$35*Y$22-$W33*Y$18-$X$8*Y$20-$X$9</f>
        <v>-29.050000000000004</v>
      </c>
      <c r="Z33" s="244">
        <f t="shared" si="12"/>
        <v>20.449999999999996</v>
      </c>
      <c r="AA33" s="244">
        <f t="shared" si="12"/>
        <v>-19.900000000000006</v>
      </c>
      <c r="AB33" s="244">
        <f t="shared" si="12"/>
        <v>-5.7000000000000171</v>
      </c>
      <c r="AC33" s="244"/>
      <c r="AD33" s="244">
        <f>$V$35*AD$22-$W33*AD$18-$X$8*AD$20-$X$9</f>
        <v>3.4000000000000057</v>
      </c>
      <c r="AE33" s="244">
        <f t="shared" ref="AE33:AH37" si="13">$V$35*AE$22-$W33*AE$18-$X$8*AE$20-$X$9</f>
        <v>25.650000000000013</v>
      </c>
      <c r="AF33" s="244">
        <f t="shared" si="13"/>
        <v>64.599999999999994</v>
      </c>
      <c r="AG33" s="244">
        <f t="shared" si="13"/>
        <v>107.89999999999999</v>
      </c>
      <c r="AH33" s="244">
        <f t="shared" si="13"/>
        <v>12.650000000000006</v>
      </c>
      <c r="AI33" s="244"/>
      <c r="AJ33" s="244">
        <f>$V$35*AJ$22-$W33*AJ$18-$X$8*AJ$20-$X$9</f>
        <v>52.050000000000004</v>
      </c>
      <c r="AK33" s="244">
        <f t="shared" ref="AK33:AN37" si="14">$V$35*AK$22-$W33*AK$18-$X$8*AK$20-$X$9</f>
        <v>34.6</v>
      </c>
      <c r="AL33" s="244">
        <f t="shared" si="14"/>
        <v>66.900000000000006</v>
      </c>
      <c r="AM33" s="244">
        <f t="shared" si="14"/>
        <v>99.600000000000009</v>
      </c>
      <c r="AN33" s="244">
        <f t="shared" si="14"/>
        <v>73.049999999999983</v>
      </c>
      <c r="AO33" s="231"/>
    </row>
    <row r="34" spans="22:41" x14ac:dyDescent="0.25">
      <c r="V34" s="229"/>
      <c r="W34" s="277">
        <f>W35-$AA$7</f>
        <v>1</v>
      </c>
      <c r="X34" s="244">
        <f t="shared" ref="X34:X37" si="15">$V$35*X$22-$W34*X$18-$X$8*X$20-$X$9</f>
        <v>-15.04999999999999</v>
      </c>
      <c r="Y34" s="244">
        <f t="shared" si="12"/>
        <v>-51.449999999999996</v>
      </c>
      <c r="Z34" s="244">
        <f t="shared" si="12"/>
        <v>9.25</v>
      </c>
      <c r="AA34" s="244">
        <f t="shared" si="12"/>
        <v>-42.3</v>
      </c>
      <c r="AB34" s="244">
        <f t="shared" si="12"/>
        <v>-50.5</v>
      </c>
      <c r="AC34" s="244"/>
      <c r="AD34" s="244">
        <f t="shared" ref="AD34:AD37" si="16">$V$35*AD$22-$W34*AD$18-$X$8*AD$20-$X$9</f>
        <v>-7.7999999999999901</v>
      </c>
      <c r="AE34" s="244">
        <f t="shared" si="13"/>
        <v>3.2500000000000213</v>
      </c>
      <c r="AF34" s="244">
        <f t="shared" si="13"/>
        <v>53.400000000000006</v>
      </c>
      <c r="AG34" s="244">
        <f t="shared" si="13"/>
        <v>85.5</v>
      </c>
      <c r="AH34" s="244">
        <f t="shared" si="13"/>
        <v>-32.149999999999977</v>
      </c>
      <c r="AI34" s="244"/>
      <c r="AJ34" s="244">
        <f t="shared" ref="AJ34:AJ37" si="17">$V$35*AJ$22-$W34*AJ$18-$X$8*AJ$20-$X$9</f>
        <v>40.850000000000016</v>
      </c>
      <c r="AK34" s="244">
        <f t="shared" si="14"/>
        <v>12.20000000000001</v>
      </c>
      <c r="AL34" s="244">
        <f t="shared" si="14"/>
        <v>55.7</v>
      </c>
      <c r="AM34" s="244">
        <f t="shared" si="14"/>
        <v>77.200000000000017</v>
      </c>
      <c r="AN34" s="244">
        <f t="shared" si="14"/>
        <v>28.25</v>
      </c>
      <c r="AO34" s="231"/>
    </row>
    <row r="35" spans="22:41" x14ac:dyDescent="0.25">
      <c r="V35" s="285">
        <f>V30+$AA$6</f>
        <v>0.1</v>
      </c>
      <c r="W35" s="277">
        <f>$X$7</f>
        <v>1.2</v>
      </c>
      <c r="X35" s="244">
        <f t="shared" si="15"/>
        <v>-26.249999999999993</v>
      </c>
      <c r="Y35" s="244">
        <f t="shared" si="12"/>
        <v>-73.849999999999994</v>
      </c>
      <c r="Z35" s="244">
        <f t="shared" si="12"/>
        <v>-1.9500000000000028</v>
      </c>
      <c r="AA35" s="244">
        <f t="shared" si="12"/>
        <v>-64.7</v>
      </c>
      <c r="AB35" s="244">
        <f t="shared" si="12"/>
        <v>-95.300000000000011</v>
      </c>
      <c r="AC35" s="244"/>
      <c r="AD35" s="244">
        <f t="shared" si="16"/>
        <v>-18.999999999999993</v>
      </c>
      <c r="AE35" s="244">
        <f t="shared" si="13"/>
        <v>-19.149999999999984</v>
      </c>
      <c r="AF35" s="244">
        <f t="shared" si="13"/>
        <v>42.2</v>
      </c>
      <c r="AG35" s="244">
        <f t="shared" si="13"/>
        <v>63.099999999999994</v>
      </c>
      <c r="AH35" s="244">
        <f t="shared" si="13"/>
        <v>-76.949999999999989</v>
      </c>
      <c r="AI35" s="244"/>
      <c r="AJ35" s="244">
        <f t="shared" si="17"/>
        <v>29.650000000000013</v>
      </c>
      <c r="AK35" s="244">
        <f t="shared" si="14"/>
        <v>-10.199999999999996</v>
      </c>
      <c r="AL35" s="244">
        <f t="shared" si="14"/>
        <v>44.5</v>
      </c>
      <c r="AM35" s="244">
        <f t="shared" si="14"/>
        <v>54.800000000000011</v>
      </c>
      <c r="AN35" s="244">
        <f t="shared" si="14"/>
        <v>-16.550000000000011</v>
      </c>
      <c r="AO35" s="231"/>
    </row>
    <row r="36" spans="22:41" x14ac:dyDescent="0.25">
      <c r="V36" s="229"/>
      <c r="W36" s="277">
        <f>W35+$AA$7</f>
        <v>1.4</v>
      </c>
      <c r="X36" s="244">
        <f t="shared" si="15"/>
        <v>-37.449999999999982</v>
      </c>
      <c r="Y36" s="244">
        <f t="shared" si="12"/>
        <v>-96.249999999999972</v>
      </c>
      <c r="Z36" s="244">
        <f t="shared" si="12"/>
        <v>-13.149999999999991</v>
      </c>
      <c r="AA36" s="244">
        <f t="shared" si="12"/>
        <v>-87.09999999999998</v>
      </c>
      <c r="AB36" s="244">
        <f t="shared" si="12"/>
        <v>-140.09999999999997</v>
      </c>
      <c r="AC36" s="244"/>
      <c r="AD36" s="244">
        <f t="shared" si="16"/>
        <v>-30.199999999999982</v>
      </c>
      <c r="AE36" s="244">
        <f t="shared" si="13"/>
        <v>-41.549999999999962</v>
      </c>
      <c r="AF36" s="244">
        <f t="shared" si="13"/>
        <v>31.000000000000014</v>
      </c>
      <c r="AG36" s="244">
        <f t="shared" si="13"/>
        <v>40.700000000000017</v>
      </c>
      <c r="AH36" s="244">
        <f t="shared" si="13"/>
        <v>-121.74999999999994</v>
      </c>
      <c r="AI36" s="244"/>
      <c r="AJ36" s="244">
        <f t="shared" si="17"/>
        <v>18.450000000000024</v>
      </c>
      <c r="AK36" s="244">
        <f t="shared" si="14"/>
        <v>-32.599999999999973</v>
      </c>
      <c r="AL36" s="244">
        <f t="shared" si="14"/>
        <v>33.300000000000011</v>
      </c>
      <c r="AM36" s="244">
        <f t="shared" si="14"/>
        <v>32.400000000000034</v>
      </c>
      <c r="AN36" s="244">
        <f t="shared" si="14"/>
        <v>-61.349999999999966</v>
      </c>
      <c r="AO36" s="231"/>
    </row>
    <row r="37" spans="22:41" ht="15.75" thickBot="1" x14ac:dyDescent="0.3">
      <c r="V37" s="263"/>
      <c r="W37" s="288">
        <f>W36+$AA$7</f>
        <v>1.5999999999999999</v>
      </c>
      <c r="X37" s="266">
        <f t="shared" si="15"/>
        <v>-48.649999999999984</v>
      </c>
      <c r="Y37" s="266">
        <f t="shared" si="12"/>
        <v>-118.64999999999998</v>
      </c>
      <c r="Z37" s="266">
        <f t="shared" si="12"/>
        <v>-24.349999999999994</v>
      </c>
      <c r="AA37" s="266">
        <f t="shared" si="12"/>
        <v>-109.49999999999999</v>
      </c>
      <c r="AB37" s="266">
        <f t="shared" si="12"/>
        <v>-184.89999999999998</v>
      </c>
      <c r="AC37" s="266"/>
      <c r="AD37" s="266">
        <f t="shared" si="16"/>
        <v>-41.399999999999984</v>
      </c>
      <c r="AE37" s="266">
        <f t="shared" si="13"/>
        <v>-63.949999999999967</v>
      </c>
      <c r="AF37" s="266">
        <f t="shared" si="13"/>
        <v>19.800000000000011</v>
      </c>
      <c r="AG37" s="266">
        <f t="shared" si="13"/>
        <v>18.300000000000011</v>
      </c>
      <c r="AH37" s="266">
        <f t="shared" si="13"/>
        <v>-166.54999999999995</v>
      </c>
      <c r="AI37" s="266"/>
      <c r="AJ37" s="266">
        <f t="shared" si="17"/>
        <v>7.2500000000000213</v>
      </c>
      <c r="AK37" s="266">
        <f t="shared" si="14"/>
        <v>-54.999999999999979</v>
      </c>
      <c r="AL37" s="266">
        <f t="shared" si="14"/>
        <v>22.100000000000009</v>
      </c>
      <c r="AM37" s="266">
        <f t="shared" si="14"/>
        <v>10.000000000000028</v>
      </c>
      <c r="AN37" s="266">
        <f t="shared" si="14"/>
        <v>-106.14999999999998</v>
      </c>
      <c r="AO37" s="267"/>
    </row>
  </sheetData>
  <sheetProtection password="CAA7" sheet="1" objects="1" scenarios="1"/>
  <mergeCells count="10">
    <mergeCell ref="B8:S9"/>
    <mergeCell ref="X16:AB16"/>
    <mergeCell ref="AD16:AH16"/>
    <mergeCell ref="B2:S3"/>
    <mergeCell ref="B6:S7"/>
    <mergeCell ref="AP11:AS11"/>
    <mergeCell ref="O17:S17"/>
    <mergeCell ref="I17:M17"/>
    <mergeCell ref="C17:G17"/>
    <mergeCell ref="AJ16:AN16"/>
  </mergeCells>
  <conditionalFormatting sqref="X23:AB37">
    <cfRule type="expression" dxfId="14" priority="9">
      <formula>X23=MAX($BB16:$BE16)</formula>
    </cfRule>
  </conditionalFormatting>
  <conditionalFormatting sqref="AJ24:AN27">
    <cfRule type="expression" dxfId="13" priority="7">
      <formula>AJ24=MAX($BG17:$BJ17)</formula>
    </cfRule>
    <cfRule type="expression" dxfId="12" priority="8">
      <formula>AJ24=MAX($BB17:$BE17)</formula>
    </cfRule>
  </conditionalFormatting>
  <conditionalFormatting sqref="AJ28:AN37">
    <cfRule type="expression" dxfId="11" priority="5">
      <formula>AJ28=MAX($BG21:$BJ21)</formula>
    </cfRule>
    <cfRule type="expression" dxfId="10" priority="6">
      <formula>AJ28=MAX($BB21:$BE21)</formula>
    </cfRule>
  </conditionalFormatting>
  <conditionalFormatting sqref="AJ23:AN23">
    <cfRule type="expression" dxfId="9" priority="4">
      <formula>AJ23=MAX($BB16:$BE16)</formula>
    </cfRule>
  </conditionalFormatting>
  <conditionalFormatting sqref="X23:AB37">
    <cfRule type="expression" dxfId="8" priority="3">
      <formula>X23=MAX($X23:$AB23)</formula>
    </cfRule>
  </conditionalFormatting>
  <conditionalFormatting sqref="AD23:AH37">
    <cfRule type="expression" dxfId="7" priority="2">
      <formula>AD23=MAX($AD23:$AH23)</formula>
    </cfRule>
  </conditionalFormatting>
  <conditionalFormatting sqref="AJ23:AN37">
    <cfRule type="expression" dxfId="6" priority="1">
      <formula>AJ23=MAX($AJ23:$AN23)</formula>
    </cfRule>
  </conditionalFormatting>
  <pageMargins left="0.7" right="0.7" top="0.75" bottom="0.75" header="0.3" footer="0.3"/>
  <pageSetup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35"/>
  <sheetViews>
    <sheetView topLeftCell="M1" zoomScale="70" zoomScaleNormal="70" workbookViewId="0">
      <selection activeCell="Z6" sqref="Z6"/>
    </sheetView>
  </sheetViews>
  <sheetFormatPr defaultRowHeight="15" x14ac:dyDescent="0.25"/>
  <cols>
    <col min="1" max="16" width="9.140625" style="160"/>
    <col min="17" max="22" width="10.140625" style="160" bestFit="1" customWidth="1"/>
    <col min="23" max="24" width="9.140625" style="160"/>
    <col min="25" max="28" width="14.85546875" style="160" customWidth="1"/>
    <col min="29" max="33" width="13.140625" style="160" bestFit="1" customWidth="1"/>
    <col min="34" max="16384" width="9.140625" style="160"/>
  </cols>
  <sheetData>
    <row r="1" spans="2:48" ht="15.75" thickBot="1" x14ac:dyDescent="0.3"/>
    <row r="2" spans="2:48" x14ac:dyDescent="0.25">
      <c r="B2" s="190" t="s">
        <v>83</v>
      </c>
      <c r="C2" s="191"/>
      <c r="D2" s="191"/>
      <c r="E2" s="191"/>
      <c r="F2" s="191"/>
      <c r="G2" s="191"/>
      <c r="H2" s="191"/>
      <c r="I2" s="191"/>
      <c r="J2" s="191"/>
      <c r="K2" s="191"/>
      <c r="L2" s="191"/>
      <c r="M2" s="191"/>
      <c r="N2" s="191"/>
      <c r="O2" s="191"/>
      <c r="P2" s="191"/>
      <c r="Q2" s="191"/>
      <c r="R2" s="191"/>
      <c r="S2" s="191"/>
      <c r="T2" s="191"/>
      <c r="U2" s="191"/>
      <c r="V2" s="192"/>
    </row>
    <row r="3" spans="2:48" x14ac:dyDescent="0.25">
      <c r="B3" s="193"/>
      <c r="C3" s="194"/>
      <c r="D3" s="194"/>
      <c r="E3" s="194"/>
      <c r="F3" s="194"/>
      <c r="G3" s="194"/>
      <c r="H3" s="194"/>
      <c r="I3" s="194"/>
      <c r="J3" s="194"/>
      <c r="K3" s="194"/>
      <c r="L3" s="194"/>
      <c r="M3" s="194"/>
      <c r="N3" s="194"/>
      <c r="O3" s="194"/>
      <c r="P3" s="194"/>
      <c r="Q3" s="194"/>
      <c r="R3" s="194"/>
      <c r="S3" s="194"/>
      <c r="T3" s="194"/>
      <c r="U3" s="194"/>
      <c r="V3" s="195"/>
    </row>
    <row r="4" spans="2:48" ht="15.75" thickBot="1" x14ac:dyDescent="0.3">
      <c r="B4" s="196"/>
      <c r="C4" s="173"/>
      <c r="D4" s="173"/>
      <c r="E4" s="173"/>
      <c r="F4" s="173"/>
      <c r="G4" s="173"/>
      <c r="H4" s="173"/>
      <c r="I4" s="173"/>
      <c r="J4" s="173"/>
      <c r="K4" s="173"/>
      <c r="L4" s="173"/>
      <c r="M4" s="173"/>
      <c r="N4" s="173"/>
      <c r="O4" s="173"/>
      <c r="P4" s="173"/>
      <c r="Q4" s="173"/>
      <c r="R4" s="173"/>
      <c r="S4" s="173"/>
      <c r="T4" s="173"/>
      <c r="U4" s="173"/>
      <c r="V4" s="197"/>
    </row>
    <row r="5" spans="2:48" ht="15.75" x14ac:dyDescent="0.25">
      <c r="B5" s="196" t="s">
        <v>69</v>
      </c>
      <c r="C5" s="173"/>
      <c r="D5" s="173"/>
      <c r="E5" s="173"/>
      <c r="F5" s="173"/>
      <c r="G5" s="173"/>
      <c r="H5" s="173"/>
      <c r="I5" s="173"/>
      <c r="J5" s="173"/>
      <c r="K5" s="173"/>
      <c r="L5" s="173"/>
      <c r="M5" s="173"/>
      <c r="N5" s="173"/>
      <c r="O5" s="173"/>
      <c r="P5" s="173"/>
      <c r="Q5" s="173"/>
      <c r="R5" s="173"/>
      <c r="S5" s="173"/>
      <c r="T5" s="173"/>
      <c r="U5" s="173"/>
      <c r="V5" s="197"/>
      <c r="X5" s="68"/>
      <c r="Y5" s="198"/>
      <c r="Z5" s="199" t="s">
        <v>35</v>
      </c>
      <c r="AA5" s="200"/>
      <c r="AB5" s="201"/>
      <c r="AC5" s="202" t="s">
        <v>55</v>
      </c>
    </row>
    <row r="6" spans="2:48" x14ac:dyDescent="0.25">
      <c r="B6" s="203" t="s">
        <v>70</v>
      </c>
      <c r="C6" s="204"/>
      <c r="D6" s="204"/>
      <c r="E6" s="204"/>
      <c r="F6" s="204"/>
      <c r="G6" s="204"/>
      <c r="H6" s="204"/>
      <c r="I6" s="204"/>
      <c r="J6" s="204"/>
      <c r="K6" s="204"/>
      <c r="L6" s="204"/>
      <c r="M6" s="204"/>
      <c r="N6" s="204"/>
      <c r="O6" s="204"/>
      <c r="P6" s="204"/>
      <c r="Q6" s="204"/>
      <c r="R6" s="204"/>
      <c r="S6" s="204"/>
      <c r="T6" s="204"/>
      <c r="U6" s="204"/>
      <c r="V6" s="205"/>
      <c r="X6" s="69" t="s">
        <v>54</v>
      </c>
      <c r="Y6" s="206"/>
      <c r="Z6" s="178">
        <v>250</v>
      </c>
      <c r="AA6" s="207" t="s">
        <v>33</v>
      </c>
      <c r="AB6" s="208"/>
      <c r="AC6" s="181">
        <v>50</v>
      </c>
    </row>
    <row r="7" spans="2:48" x14ac:dyDescent="0.25">
      <c r="B7" s="203"/>
      <c r="C7" s="204"/>
      <c r="D7" s="204"/>
      <c r="E7" s="204"/>
      <c r="F7" s="204"/>
      <c r="G7" s="204"/>
      <c r="H7" s="204"/>
      <c r="I7" s="204"/>
      <c r="J7" s="204"/>
      <c r="K7" s="204"/>
      <c r="L7" s="204"/>
      <c r="M7" s="204"/>
      <c r="N7" s="204"/>
      <c r="O7" s="204"/>
      <c r="P7" s="204"/>
      <c r="Q7" s="204"/>
      <c r="R7" s="204"/>
      <c r="S7" s="204"/>
      <c r="T7" s="204"/>
      <c r="U7" s="204"/>
      <c r="V7" s="205"/>
      <c r="X7" s="69" t="s">
        <v>53</v>
      </c>
      <c r="Y7" s="74"/>
      <c r="Z7" s="182">
        <v>1.2</v>
      </c>
      <c r="AA7" s="207" t="s">
        <v>52</v>
      </c>
      <c r="AB7" s="209"/>
      <c r="AC7" s="184">
        <v>0.2</v>
      </c>
    </row>
    <row r="8" spans="2:48" ht="15" customHeight="1" x14ac:dyDescent="0.25">
      <c r="B8" s="203" t="s">
        <v>71</v>
      </c>
      <c r="C8" s="204"/>
      <c r="D8" s="204"/>
      <c r="E8" s="204"/>
      <c r="F8" s="204"/>
      <c r="G8" s="204"/>
      <c r="H8" s="204"/>
      <c r="I8" s="204"/>
      <c r="J8" s="204"/>
      <c r="K8" s="204"/>
      <c r="L8" s="204"/>
      <c r="M8" s="204"/>
      <c r="N8" s="204"/>
      <c r="O8" s="204"/>
      <c r="P8" s="204"/>
      <c r="Q8" s="204"/>
      <c r="R8" s="204"/>
      <c r="S8" s="204"/>
      <c r="T8" s="204"/>
      <c r="U8" s="204"/>
      <c r="V8" s="205"/>
      <c r="X8" s="69" t="s">
        <v>61</v>
      </c>
      <c r="Y8" s="74"/>
      <c r="Z8" s="182">
        <v>1.4</v>
      </c>
      <c r="AA8" s="207" t="s">
        <v>52</v>
      </c>
      <c r="AB8" s="209"/>
      <c r="AC8" s="185" t="s">
        <v>56</v>
      </c>
    </row>
    <row r="9" spans="2:48" ht="15.75" thickBot="1" x14ac:dyDescent="0.3">
      <c r="B9" s="203"/>
      <c r="C9" s="204"/>
      <c r="D9" s="204"/>
      <c r="E9" s="204"/>
      <c r="F9" s="204"/>
      <c r="G9" s="204"/>
      <c r="H9" s="204"/>
      <c r="I9" s="204"/>
      <c r="J9" s="204"/>
      <c r="K9" s="204"/>
      <c r="L9" s="204"/>
      <c r="M9" s="204"/>
      <c r="N9" s="204"/>
      <c r="O9" s="204"/>
      <c r="P9" s="204"/>
      <c r="Q9" s="204"/>
      <c r="R9" s="204"/>
      <c r="S9" s="204"/>
      <c r="T9" s="204"/>
      <c r="U9" s="204"/>
      <c r="V9" s="205"/>
      <c r="X9" s="76" t="s">
        <v>30</v>
      </c>
      <c r="Y9" s="210"/>
      <c r="Z9" s="186">
        <v>5</v>
      </c>
      <c r="AA9" s="211" t="s">
        <v>33</v>
      </c>
      <c r="AB9" s="212"/>
      <c r="AC9" s="189" t="s">
        <v>56</v>
      </c>
    </row>
    <row r="10" spans="2:48" x14ac:dyDescent="0.25">
      <c r="B10" s="213" t="s">
        <v>72</v>
      </c>
      <c r="C10" s="214"/>
      <c r="D10" s="173"/>
      <c r="E10" s="173"/>
      <c r="F10" s="173"/>
      <c r="G10" s="173"/>
      <c r="H10" s="173"/>
      <c r="I10" s="173"/>
      <c r="J10" s="173"/>
      <c r="K10" s="173"/>
      <c r="L10" s="173"/>
      <c r="M10" s="173"/>
      <c r="N10" s="173"/>
      <c r="O10" s="173"/>
      <c r="P10" s="173"/>
      <c r="Q10" s="173"/>
      <c r="R10" s="173"/>
      <c r="S10" s="173"/>
      <c r="T10" s="173"/>
      <c r="U10" s="173"/>
      <c r="V10" s="197"/>
    </row>
    <row r="11" spans="2:48" x14ac:dyDescent="0.25">
      <c r="B11" s="215" t="s">
        <v>76</v>
      </c>
      <c r="C11" s="216"/>
      <c r="D11" s="217"/>
      <c r="E11" s="217"/>
      <c r="F11" s="217"/>
      <c r="G11" s="217"/>
      <c r="H11" s="217"/>
      <c r="I11" s="217"/>
      <c r="J11" s="217"/>
      <c r="K11" s="217"/>
      <c r="L11" s="217"/>
      <c r="M11" s="217"/>
      <c r="N11" s="217"/>
      <c r="O11" s="217"/>
      <c r="P11" s="217"/>
      <c r="Q11" s="217"/>
      <c r="R11" s="217"/>
      <c r="S11" s="217"/>
      <c r="T11" s="217"/>
      <c r="U11" s="217"/>
      <c r="V11" s="218"/>
    </row>
    <row r="12" spans="2:48" x14ac:dyDescent="0.25">
      <c r="B12" s="219"/>
      <c r="C12" s="217"/>
      <c r="D12" s="217"/>
      <c r="E12" s="217"/>
      <c r="F12" s="217"/>
      <c r="G12" s="217"/>
      <c r="H12" s="217"/>
      <c r="I12" s="217"/>
      <c r="J12" s="217"/>
      <c r="K12" s="217"/>
      <c r="L12" s="217"/>
      <c r="M12" s="217"/>
      <c r="N12" s="217"/>
      <c r="O12" s="217"/>
      <c r="P12" s="217"/>
      <c r="Q12" s="217"/>
      <c r="R12" s="217"/>
      <c r="S12" s="217"/>
      <c r="T12" s="217"/>
      <c r="U12" s="217"/>
      <c r="V12" s="218"/>
    </row>
    <row r="13" spans="2:48" ht="15.75" thickBot="1" x14ac:dyDescent="0.3">
      <c r="B13" s="196"/>
      <c r="C13" s="173"/>
      <c r="D13" s="173"/>
      <c r="E13" s="173"/>
      <c r="F13" s="173"/>
      <c r="G13" s="173"/>
      <c r="H13" s="173"/>
      <c r="I13" s="173"/>
      <c r="J13" s="173"/>
      <c r="K13" s="173"/>
      <c r="L13" s="173"/>
      <c r="M13" s="173"/>
      <c r="N13" s="173"/>
      <c r="O13" s="173"/>
      <c r="P13" s="173"/>
      <c r="Q13" s="173"/>
      <c r="R13" s="173"/>
      <c r="S13" s="173"/>
      <c r="T13" s="173"/>
      <c r="U13" s="173"/>
      <c r="V13" s="197"/>
    </row>
    <row r="14" spans="2:48" x14ac:dyDescent="0.25">
      <c r="B14" s="220"/>
      <c r="C14" s="198"/>
      <c r="D14" s="221" t="s">
        <v>73</v>
      </c>
      <c r="E14" s="221"/>
      <c r="F14" s="221"/>
      <c r="G14" s="221"/>
      <c r="H14" s="221"/>
      <c r="I14" s="222"/>
      <c r="J14" s="222"/>
      <c r="K14" s="221" t="s">
        <v>74</v>
      </c>
      <c r="L14" s="221"/>
      <c r="M14" s="221"/>
      <c r="N14" s="221"/>
      <c r="O14" s="221"/>
      <c r="P14" s="222"/>
      <c r="Q14" s="222"/>
      <c r="R14" s="221" t="s">
        <v>75</v>
      </c>
      <c r="S14" s="221"/>
      <c r="T14" s="221"/>
      <c r="U14" s="221"/>
      <c r="V14" s="223"/>
      <c r="X14" s="224"/>
      <c r="Y14" s="225"/>
      <c r="Z14" s="225"/>
      <c r="AA14" s="225"/>
      <c r="AB14" s="225"/>
      <c r="AC14" s="221" t="s">
        <v>140</v>
      </c>
      <c r="AD14" s="221"/>
      <c r="AE14" s="221"/>
      <c r="AF14" s="221"/>
      <c r="AG14" s="225"/>
      <c r="AH14" s="222"/>
      <c r="AI14" s="222"/>
      <c r="AJ14" s="221" t="s">
        <v>141</v>
      </c>
      <c r="AK14" s="221"/>
      <c r="AL14" s="221"/>
      <c r="AM14" s="221"/>
      <c r="AN14" s="225"/>
      <c r="AO14" s="222"/>
      <c r="AP14" s="222"/>
      <c r="AQ14" s="221" t="s">
        <v>142</v>
      </c>
      <c r="AR14" s="221"/>
      <c r="AS14" s="221"/>
      <c r="AT14" s="221"/>
      <c r="AU14" s="225"/>
      <c r="AV14" s="226"/>
    </row>
    <row r="15" spans="2:48" x14ac:dyDescent="0.25">
      <c r="B15" s="196"/>
      <c r="C15" s="173"/>
      <c r="D15" s="227"/>
      <c r="E15" s="227" t="s">
        <v>14</v>
      </c>
      <c r="F15" s="227"/>
      <c r="G15" s="227"/>
      <c r="H15" s="228"/>
      <c r="I15" s="173"/>
      <c r="J15" s="173"/>
      <c r="K15" s="173"/>
      <c r="L15" s="173" t="s">
        <v>14</v>
      </c>
      <c r="M15" s="173"/>
      <c r="N15" s="173"/>
      <c r="O15" s="173"/>
      <c r="P15" s="173"/>
      <c r="Q15" s="173"/>
      <c r="R15" s="173"/>
      <c r="S15" s="173" t="s">
        <v>14</v>
      </c>
      <c r="T15" s="173"/>
      <c r="U15" s="173"/>
      <c r="V15" s="197"/>
      <c r="X15" s="229"/>
      <c r="Y15" s="230"/>
      <c r="Z15" s="230"/>
      <c r="AA15" s="230"/>
      <c r="AB15" s="230"/>
      <c r="AC15" s="227"/>
      <c r="AD15" s="227" t="s">
        <v>14</v>
      </c>
      <c r="AE15" s="227"/>
      <c r="AF15" s="227"/>
      <c r="AG15" s="228"/>
      <c r="AH15" s="228"/>
      <c r="AI15" s="228"/>
      <c r="AJ15" s="227"/>
      <c r="AK15" s="227" t="s">
        <v>14</v>
      </c>
      <c r="AL15" s="227"/>
      <c r="AM15" s="227"/>
      <c r="AN15" s="228"/>
      <c r="AO15" s="228"/>
      <c r="AP15" s="228"/>
      <c r="AQ15" s="227"/>
      <c r="AR15" s="227" t="s">
        <v>14</v>
      </c>
      <c r="AS15" s="227"/>
      <c r="AT15" s="227"/>
      <c r="AU15" s="228"/>
      <c r="AV15" s="231"/>
    </row>
    <row r="16" spans="2:48" x14ac:dyDescent="0.25">
      <c r="B16" s="196"/>
      <c r="C16" s="173">
        <v>0</v>
      </c>
      <c r="D16" s="27">
        <v>56</v>
      </c>
      <c r="E16" s="27">
        <v>112</v>
      </c>
      <c r="F16" s="27">
        <v>56</v>
      </c>
      <c r="G16" s="27">
        <v>112</v>
      </c>
      <c r="H16" s="27">
        <v>224</v>
      </c>
      <c r="I16" s="173"/>
      <c r="J16" s="27">
        <v>0</v>
      </c>
      <c r="K16" s="173">
        <v>56</v>
      </c>
      <c r="L16" s="173">
        <v>112</v>
      </c>
      <c r="M16" s="173">
        <v>56</v>
      </c>
      <c r="N16" s="173">
        <v>112</v>
      </c>
      <c r="O16" s="173">
        <v>224</v>
      </c>
      <c r="P16" s="173"/>
      <c r="Q16" s="228">
        <v>0</v>
      </c>
      <c r="R16" s="173">
        <v>56</v>
      </c>
      <c r="S16" s="173">
        <v>112</v>
      </c>
      <c r="T16" s="173">
        <v>56</v>
      </c>
      <c r="U16" s="173">
        <v>112</v>
      </c>
      <c r="V16" s="197">
        <v>224</v>
      </c>
      <c r="X16" s="229"/>
      <c r="Y16" s="230"/>
      <c r="Z16" s="230"/>
      <c r="AA16" s="230"/>
      <c r="AB16" s="230">
        <v>0</v>
      </c>
      <c r="AC16" s="27">
        <v>56</v>
      </c>
      <c r="AD16" s="27">
        <v>112</v>
      </c>
      <c r="AE16" s="27">
        <v>56</v>
      </c>
      <c r="AF16" s="27">
        <v>112</v>
      </c>
      <c r="AG16" s="27">
        <v>224</v>
      </c>
      <c r="AH16" s="232"/>
      <c r="AI16" s="232">
        <v>0</v>
      </c>
      <c r="AJ16" s="27">
        <v>56</v>
      </c>
      <c r="AK16" s="27">
        <v>112</v>
      </c>
      <c r="AL16" s="27">
        <v>56</v>
      </c>
      <c r="AM16" s="27">
        <v>112</v>
      </c>
      <c r="AN16" s="27">
        <v>224</v>
      </c>
      <c r="AO16" s="232"/>
      <c r="AP16" s="232">
        <v>0</v>
      </c>
      <c r="AQ16" s="27">
        <v>56</v>
      </c>
      <c r="AR16" s="27">
        <v>112</v>
      </c>
      <c r="AS16" s="27">
        <v>56</v>
      </c>
      <c r="AT16" s="27">
        <v>112</v>
      </c>
      <c r="AU16" s="27">
        <v>224</v>
      </c>
      <c r="AV16" s="231"/>
    </row>
    <row r="17" spans="1:48" x14ac:dyDescent="0.25">
      <c r="B17" s="196"/>
      <c r="C17" s="173"/>
      <c r="D17" s="27"/>
      <c r="E17" s="227" t="s">
        <v>3</v>
      </c>
      <c r="F17" s="27"/>
      <c r="G17" s="27"/>
      <c r="H17" s="27"/>
      <c r="I17" s="173"/>
      <c r="J17" s="173"/>
      <c r="K17" s="173"/>
      <c r="L17" s="173" t="s">
        <v>3</v>
      </c>
      <c r="M17" s="173"/>
      <c r="N17" s="173"/>
      <c r="O17" s="173"/>
      <c r="P17" s="173"/>
      <c r="Q17" s="173"/>
      <c r="R17" s="173"/>
      <c r="S17" s="173" t="s">
        <v>3</v>
      </c>
      <c r="T17" s="173"/>
      <c r="U17" s="173"/>
      <c r="V17" s="197"/>
      <c r="X17" s="229"/>
      <c r="Y17" s="230"/>
      <c r="Z17" s="230"/>
      <c r="AA17" s="230"/>
      <c r="AB17" s="230"/>
      <c r="AC17" s="27"/>
      <c r="AD17" s="227" t="s">
        <v>3</v>
      </c>
      <c r="AE17" s="27"/>
      <c r="AF17" s="27"/>
      <c r="AG17" s="27"/>
      <c r="AH17" s="232"/>
      <c r="AI17" s="232"/>
      <c r="AJ17" s="27"/>
      <c r="AK17" s="227" t="s">
        <v>3</v>
      </c>
      <c r="AL17" s="27"/>
      <c r="AM17" s="27"/>
      <c r="AN17" s="27"/>
      <c r="AO17" s="232"/>
      <c r="AP17" s="232"/>
      <c r="AQ17" s="27"/>
      <c r="AR17" s="227" t="s">
        <v>3</v>
      </c>
      <c r="AS17" s="27"/>
      <c r="AT17" s="27"/>
      <c r="AU17" s="27"/>
      <c r="AV17" s="231"/>
    </row>
    <row r="18" spans="1:48" x14ac:dyDescent="0.25">
      <c r="B18" s="196"/>
      <c r="C18" s="173">
        <v>0</v>
      </c>
      <c r="D18" s="27">
        <v>28</v>
      </c>
      <c r="E18" s="27">
        <v>28</v>
      </c>
      <c r="F18" s="27">
        <v>0</v>
      </c>
      <c r="G18" s="27">
        <v>0</v>
      </c>
      <c r="H18" s="27">
        <v>0</v>
      </c>
      <c r="I18" s="173"/>
      <c r="J18" s="27">
        <v>0</v>
      </c>
      <c r="K18" s="173">
        <v>28</v>
      </c>
      <c r="L18" s="173">
        <v>28</v>
      </c>
      <c r="M18" s="173">
        <v>0</v>
      </c>
      <c r="N18" s="173">
        <v>0</v>
      </c>
      <c r="O18" s="173">
        <v>0</v>
      </c>
      <c r="P18" s="173"/>
      <c r="Q18" s="228">
        <v>0</v>
      </c>
      <c r="R18" s="173">
        <v>28</v>
      </c>
      <c r="S18" s="173">
        <v>28</v>
      </c>
      <c r="T18" s="173">
        <v>0</v>
      </c>
      <c r="U18" s="173">
        <v>0</v>
      </c>
      <c r="V18" s="197">
        <v>0</v>
      </c>
      <c r="X18" s="233" t="s">
        <v>82</v>
      </c>
      <c r="Y18" s="230"/>
      <c r="Z18" s="230"/>
      <c r="AA18" s="230"/>
      <c r="AB18" s="230">
        <v>0</v>
      </c>
      <c r="AC18" s="27">
        <v>28</v>
      </c>
      <c r="AD18" s="27">
        <v>28</v>
      </c>
      <c r="AE18" s="27">
        <v>0</v>
      </c>
      <c r="AF18" s="27">
        <v>0</v>
      </c>
      <c r="AG18" s="27">
        <v>0</v>
      </c>
      <c r="AH18" s="232"/>
      <c r="AI18" s="232">
        <v>0</v>
      </c>
      <c r="AJ18" s="27">
        <v>28</v>
      </c>
      <c r="AK18" s="27">
        <v>28</v>
      </c>
      <c r="AL18" s="27">
        <v>0</v>
      </c>
      <c r="AM18" s="27">
        <v>0</v>
      </c>
      <c r="AN18" s="27">
        <v>0</v>
      </c>
      <c r="AO18" s="232"/>
      <c r="AP18" s="232">
        <v>0</v>
      </c>
      <c r="AQ18" s="27">
        <v>28</v>
      </c>
      <c r="AR18" s="27">
        <v>28</v>
      </c>
      <c r="AS18" s="27">
        <v>0</v>
      </c>
      <c r="AT18" s="27">
        <v>0</v>
      </c>
      <c r="AU18" s="27">
        <v>0</v>
      </c>
      <c r="AV18" s="231"/>
    </row>
    <row r="19" spans="1:48" x14ac:dyDescent="0.25">
      <c r="B19" s="196"/>
      <c r="C19" s="173"/>
      <c r="D19" s="173"/>
      <c r="E19" s="171" t="s">
        <v>78</v>
      </c>
      <c r="F19" s="173"/>
      <c r="G19" s="173"/>
      <c r="H19" s="173"/>
      <c r="I19" s="173"/>
      <c r="J19" s="173"/>
      <c r="K19" s="173"/>
      <c r="L19" s="173" t="s">
        <v>68</v>
      </c>
      <c r="M19" s="173"/>
      <c r="N19" s="173"/>
      <c r="O19" s="173"/>
      <c r="P19" s="173"/>
      <c r="Q19" s="173"/>
      <c r="R19" s="173"/>
      <c r="S19" s="173" t="s">
        <v>68</v>
      </c>
      <c r="T19" s="173"/>
      <c r="U19" s="173"/>
      <c r="V19" s="197"/>
      <c r="X19" s="233" t="s">
        <v>81</v>
      </c>
      <c r="Y19" s="234" t="s">
        <v>15</v>
      </c>
      <c r="Z19" s="234" t="s">
        <v>5</v>
      </c>
      <c r="AA19" s="234" t="s">
        <v>80</v>
      </c>
      <c r="AB19" s="234"/>
      <c r="AC19" s="228"/>
      <c r="AD19" s="171" t="s">
        <v>79</v>
      </c>
      <c r="AE19" s="228"/>
      <c r="AF19" s="228"/>
      <c r="AG19" s="228"/>
      <c r="AH19" s="228"/>
      <c r="AI19" s="228"/>
      <c r="AJ19" s="228"/>
      <c r="AK19" s="171" t="s">
        <v>79</v>
      </c>
      <c r="AL19" s="228"/>
      <c r="AM19" s="228"/>
      <c r="AN19" s="228"/>
      <c r="AO19" s="228"/>
      <c r="AP19" s="228"/>
      <c r="AQ19" s="228"/>
      <c r="AR19" s="171" t="s">
        <v>79</v>
      </c>
      <c r="AS19" s="228"/>
      <c r="AT19" s="228"/>
      <c r="AU19" s="228"/>
      <c r="AV19" s="231"/>
    </row>
    <row r="20" spans="1:48" x14ac:dyDescent="0.25">
      <c r="B20" s="196" t="s">
        <v>22</v>
      </c>
      <c r="C20" s="173">
        <v>3029</v>
      </c>
      <c r="D20" s="173">
        <v>4749</v>
      </c>
      <c r="E20" s="173">
        <v>4949</v>
      </c>
      <c r="F20" s="173">
        <v>4643</v>
      </c>
      <c r="G20" s="173">
        <v>4552</v>
      </c>
      <c r="H20" s="173">
        <v>5081</v>
      </c>
      <c r="I20" s="173"/>
      <c r="J20" s="173">
        <v>2046</v>
      </c>
      <c r="K20" s="173">
        <v>4243</v>
      </c>
      <c r="L20" s="173">
        <v>5002</v>
      </c>
      <c r="M20" s="173">
        <v>4446</v>
      </c>
      <c r="N20" s="173">
        <v>5959</v>
      </c>
      <c r="O20" s="173">
        <v>5400</v>
      </c>
      <c r="P20" s="173"/>
      <c r="Q20" s="173">
        <v>1946</v>
      </c>
      <c r="R20" s="173">
        <v>4502</v>
      </c>
      <c r="S20" s="173">
        <v>4735</v>
      </c>
      <c r="T20" s="173">
        <v>4183</v>
      </c>
      <c r="U20" s="173">
        <v>4458</v>
      </c>
      <c r="V20" s="197">
        <v>4578</v>
      </c>
      <c r="X20" s="229" t="s">
        <v>32</v>
      </c>
      <c r="Y20" s="235" t="s">
        <v>7</v>
      </c>
      <c r="Z20" s="235" t="s">
        <v>7</v>
      </c>
      <c r="AA20" s="235" t="s">
        <v>32</v>
      </c>
      <c r="AB20" s="236">
        <v>0.35669698591046906</v>
      </c>
      <c r="AC20" s="236">
        <v>0.27359781121751026</v>
      </c>
      <c r="AD20" s="236">
        <v>0.25967281225655675</v>
      </c>
      <c r="AE20" s="236">
        <v>0.2852253280091272</v>
      </c>
      <c r="AF20" s="236">
        <v>0.28165047176454022</v>
      </c>
      <c r="AG20" s="237">
        <v>0.2179361447096001</v>
      </c>
      <c r="AH20" s="238"/>
      <c r="AI20" s="236">
        <v>0.48204386599180526</v>
      </c>
      <c r="AJ20" s="236">
        <v>0.33350008337502085</v>
      </c>
      <c r="AK20" s="236">
        <v>0.27255382938130279</v>
      </c>
      <c r="AL20" s="236">
        <v>0.31070374398011497</v>
      </c>
      <c r="AM20" s="237">
        <v>0.24393218685205512</v>
      </c>
      <c r="AN20" s="236">
        <v>0.24734108335394508</v>
      </c>
      <c r="AO20" s="238"/>
      <c r="AP20" s="236">
        <v>0.5215123859191656</v>
      </c>
      <c r="AQ20" s="236">
        <v>0.30048076923076922</v>
      </c>
      <c r="AR20" s="236">
        <v>0.27766208524226016</v>
      </c>
      <c r="AS20" s="236">
        <v>0.32420165342843249</v>
      </c>
      <c r="AT20" s="236">
        <v>0.25910091980826533</v>
      </c>
      <c r="AU20" s="237">
        <v>0.22271714922048999</v>
      </c>
      <c r="AV20" s="239"/>
    </row>
    <row r="21" spans="1:48" x14ac:dyDescent="0.25">
      <c r="B21" s="196" t="s">
        <v>23</v>
      </c>
      <c r="C21" s="173">
        <v>2578</v>
      </c>
      <c r="D21" s="173">
        <v>2561</v>
      </c>
      <c r="E21" s="173">
        <v>2753</v>
      </c>
      <c r="F21" s="173">
        <v>2369</v>
      </c>
      <c r="G21" s="173">
        <v>2549</v>
      </c>
      <c r="H21" s="173">
        <v>4096</v>
      </c>
      <c r="I21" s="173"/>
      <c r="J21" s="173">
        <v>2103</v>
      </c>
      <c r="K21" s="173">
        <v>1754</v>
      </c>
      <c r="L21" s="173">
        <v>2336</v>
      </c>
      <c r="M21" s="173">
        <v>1991</v>
      </c>
      <c r="N21" s="173">
        <v>2240</v>
      </c>
      <c r="O21" s="173">
        <v>2686</v>
      </c>
      <c r="P21" s="173"/>
      <c r="Q21" s="173">
        <v>1889</v>
      </c>
      <c r="R21" s="173">
        <v>2154</v>
      </c>
      <c r="S21" s="173">
        <v>2468</v>
      </c>
      <c r="T21" s="173">
        <v>1986</v>
      </c>
      <c r="U21" s="173">
        <v>3261</v>
      </c>
      <c r="V21" s="231">
        <v>4402</v>
      </c>
      <c r="X21" s="240">
        <f>X26-$AC$6</f>
        <v>200</v>
      </c>
      <c r="Y21" s="241">
        <f>Y22-$AC$7</f>
        <v>0.8</v>
      </c>
      <c r="Z21" s="241">
        <f>$Z$8</f>
        <v>1.4</v>
      </c>
      <c r="AA21" s="242">
        <f>$Z$9</f>
        <v>5</v>
      </c>
      <c r="AB21" s="243">
        <f>$X21*AB$20</f>
        <v>71.339397182093805</v>
      </c>
      <c r="AC21" s="244">
        <f>$X21*AC$20+$Y21*AC$16*AC$20+$Z21*AC$18*AC$20+$AA21*AC$20</f>
        <v>79.069767441860463</v>
      </c>
      <c r="AD21" s="244">
        <f t="shared" ref="AD21:AG35" si="0">$X21*AD$20+$Y21*AD$16*AD$20+$Z21*AD$18*AD$20+$AA21*AD$20</f>
        <v>86.67878473123865</v>
      </c>
      <c r="AE21" s="244">
        <f t="shared" si="0"/>
        <v>71.249286936679979</v>
      </c>
      <c r="AF21" s="244">
        <f t="shared" si="0"/>
        <v>82.974228981833548</v>
      </c>
      <c r="AG21" s="244">
        <f t="shared" si="0"/>
        <v>83.731066797428369</v>
      </c>
      <c r="AH21" s="244"/>
      <c r="AI21" s="243">
        <f>$X21*AI$20</f>
        <v>96.408773198361047</v>
      </c>
      <c r="AJ21" s="244">
        <f>$X21*AJ$20+$Y21*AJ$16*AJ$20+$Z21*AJ$18*AJ$20+$AA21*AJ$20</f>
        <v>96.38152409538101</v>
      </c>
      <c r="AK21" s="244">
        <f>$X21*AK$20+$Y21*AK$16*AK$20+$Z21*AK$18*AK$20+$AA21*AK$20</f>
        <v>90.978468247478887</v>
      </c>
      <c r="AL21" s="244">
        <f t="shared" ref="AK21:AN35" si="1">$X21*AL$20+$Y21*AL$16*AL$20+$Z21*AL$18*AL$20+$AA21*AL$20</f>
        <v>77.613795246232726</v>
      </c>
      <c r="AM21" s="244">
        <f t="shared" si="1"/>
        <v>71.862422246615438</v>
      </c>
      <c r="AN21" s="244">
        <f t="shared" si="1"/>
        <v>95.028444224585712</v>
      </c>
      <c r="AO21" s="244"/>
      <c r="AP21" s="244">
        <f>$X21*AP$20</f>
        <v>104.30247718383312</v>
      </c>
      <c r="AQ21" s="244">
        <f>$X21*AQ$20+$Y21*AQ$16*AQ$20+$Z21*AQ$18*AQ$20+$AA21*AQ$20</f>
        <v>86.838942307692292</v>
      </c>
      <c r="AR21" s="244">
        <f>$X21*AR$20+$Y21*AR$16*AR$20+$Z21*AR$18*AR$20+$AA21*AR$20</f>
        <v>92.683604053866446</v>
      </c>
      <c r="AS21" s="244">
        <f t="shared" ref="AR21:AU35" si="2">$X21*AS$20+$Y21*AS$16*AS$20+$Z21*AS$18*AS$20+$AA21*AS$20</f>
        <v>80.985573026422429</v>
      </c>
      <c r="AT21" s="244">
        <f t="shared" si="2"/>
        <v>76.331130975514967</v>
      </c>
      <c r="AU21" s="244">
        <f t="shared" si="2"/>
        <v>85.56792873051225</v>
      </c>
      <c r="AV21" s="231"/>
    </row>
    <row r="22" spans="1:48" x14ac:dyDescent="0.25">
      <c r="B22" s="196" t="s">
        <v>24</v>
      </c>
      <c r="C22" s="245">
        <f>SUM(C20:C21)</f>
        <v>5607</v>
      </c>
      <c r="D22" s="246">
        <f t="shared" ref="D22:H22" si="3">SUM(D20:D21)</f>
        <v>7310</v>
      </c>
      <c r="E22" s="246">
        <f t="shared" si="3"/>
        <v>7702</v>
      </c>
      <c r="F22" s="246">
        <f t="shared" si="3"/>
        <v>7012</v>
      </c>
      <c r="G22" s="246">
        <f t="shared" si="3"/>
        <v>7101</v>
      </c>
      <c r="H22" s="247">
        <f t="shared" si="3"/>
        <v>9177</v>
      </c>
      <c r="I22" s="238"/>
      <c r="J22" s="246">
        <f>SUM(J20:J21)</f>
        <v>4149</v>
      </c>
      <c r="K22" s="246">
        <f t="shared" ref="K22" si="4">SUM(K20:K21)</f>
        <v>5997</v>
      </c>
      <c r="L22" s="246">
        <f t="shared" ref="L22" si="5">SUM(L20:L21)</f>
        <v>7338</v>
      </c>
      <c r="M22" s="246">
        <f t="shared" ref="M22" si="6">SUM(M20:M21)</f>
        <v>6437</v>
      </c>
      <c r="N22" s="247">
        <f t="shared" ref="N22" si="7">SUM(N20:N21)</f>
        <v>8199</v>
      </c>
      <c r="O22" s="246">
        <f t="shared" ref="O22" si="8">SUM(O20:O21)</f>
        <v>8086</v>
      </c>
      <c r="P22" s="238"/>
      <c r="Q22" s="246">
        <f>SUM(Q20:Q21)</f>
        <v>3835</v>
      </c>
      <c r="R22" s="246">
        <f t="shared" ref="R22" si="9">SUM(R20:R21)</f>
        <v>6656</v>
      </c>
      <c r="S22" s="246">
        <f t="shared" ref="S22" si="10">SUM(S20:S21)</f>
        <v>7203</v>
      </c>
      <c r="T22" s="246">
        <f t="shared" ref="T22" si="11">SUM(T20:T21)</f>
        <v>6169</v>
      </c>
      <c r="U22" s="246">
        <f t="shared" ref="U22" si="12">SUM(U20:U21)</f>
        <v>7719</v>
      </c>
      <c r="V22" s="248">
        <f t="shared" ref="V22" si="13">SUM(V20:V21)</f>
        <v>8980</v>
      </c>
      <c r="X22" s="229">
        <f t="shared" ref="X22:X25" si="14">X27-$AC$6</f>
        <v>200</v>
      </c>
      <c r="Y22" s="241">
        <f>Y23-$AC$7</f>
        <v>1</v>
      </c>
      <c r="Z22" s="230">
        <f t="shared" ref="Z22:Z35" si="15">$Z$8</f>
        <v>1.4</v>
      </c>
      <c r="AA22" s="230">
        <f t="shared" ref="AA22:AA35" si="16">$Z$9</f>
        <v>5</v>
      </c>
      <c r="AB22" s="243">
        <f>$X22*AB$20</f>
        <v>71.339397182093805</v>
      </c>
      <c r="AC22" s="244">
        <f t="shared" ref="AC22:AC35" si="17">$X22*AC$20+$Y22*AC$16*AC$20+$Z22*AC$18*AC$20+$AA22*AC$20</f>
        <v>82.134062927496572</v>
      </c>
      <c r="AD22" s="244">
        <f t="shared" si="0"/>
        <v>92.495455725785504</v>
      </c>
      <c r="AE22" s="244">
        <f t="shared" si="0"/>
        <v>74.443810610382201</v>
      </c>
      <c r="AF22" s="244">
        <f t="shared" si="0"/>
        <v>89.283199549359253</v>
      </c>
      <c r="AG22" s="244">
        <f t="shared" si="0"/>
        <v>93.494606080418436</v>
      </c>
      <c r="AH22" s="244"/>
      <c r="AI22" s="243">
        <f>$X22*AI$20</f>
        <v>96.408773198361047</v>
      </c>
      <c r="AJ22" s="244">
        <f t="shared" ref="AJ22:AJ35" si="18">$X22*AJ$20+$Y22*AJ$16*AJ$20+$Z22*AJ$18*AJ$20+$AA22*AJ$20</f>
        <v>100.11672502918124</v>
      </c>
      <c r="AK22" s="244">
        <f t="shared" si="1"/>
        <v>97.083674025620056</v>
      </c>
      <c r="AL22" s="244">
        <f t="shared" si="1"/>
        <v>81.093677178810012</v>
      </c>
      <c r="AM22" s="244">
        <f t="shared" si="1"/>
        <v>77.326503232101473</v>
      </c>
      <c r="AN22" s="244">
        <f t="shared" si="1"/>
        <v>106.10932475884243</v>
      </c>
      <c r="AO22" s="244"/>
      <c r="AP22" s="244">
        <f>$X22*AP$20</f>
        <v>104.30247718383312</v>
      </c>
      <c r="AQ22" s="244">
        <f t="shared" ref="AQ22:AQ35" si="19">$X22*AQ$20+$Y22*AQ$16*AQ$20+$Z22*AQ$18*AQ$20+$AA22*AQ$20</f>
        <v>90.204326923076906</v>
      </c>
      <c r="AR22" s="244">
        <f t="shared" si="2"/>
        <v>98.903234763293071</v>
      </c>
      <c r="AS22" s="244">
        <f t="shared" si="2"/>
        <v>84.616631544820876</v>
      </c>
      <c r="AT22" s="244">
        <f t="shared" si="2"/>
        <v>82.134991579220099</v>
      </c>
      <c r="AU22" s="244">
        <f t="shared" si="2"/>
        <v>95.545657015590194</v>
      </c>
      <c r="AV22" s="231"/>
    </row>
    <row r="23" spans="1:48" ht="15.75" thickBot="1" x14ac:dyDescent="0.3">
      <c r="B23" s="249" t="s">
        <v>25</v>
      </c>
      <c r="C23" s="250">
        <f t="shared" ref="C23:H23" si="20">C22/2</f>
        <v>2803.5</v>
      </c>
      <c r="D23" s="174">
        <f t="shared" si="20"/>
        <v>3655</v>
      </c>
      <c r="E23" s="174">
        <f t="shared" si="20"/>
        <v>3851</v>
      </c>
      <c r="F23" s="174">
        <f t="shared" si="20"/>
        <v>3506</v>
      </c>
      <c r="G23" s="250">
        <f t="shared" si="20"/>
        <v>3550.5</v>
      </c>
      <c r="H23" s="250">
        <f t="shared" si="20"/>
        <v>4588.5</v>
      </c>
      <c r="I23" s="174"/>
      <c r="J23" s="250">
        <f t="shared" ref="J23:O23" si="21">J22/2</f>
        <v>2074.5</v>
      </c>
      <c r="K23" s="250">
        <f t="shared" si="21"/>
        <v>2998.5</v>
      </c>
      <c r="L23" s="250">
        <f t="shared" si="21"/>
        <v>3669</v>
      </c>
      <c r="M23" s="250">
        <f t="shared" si="21"/>
        <v>3218.5</v>
      </c>
      <c r="N23" s="250">
        <f t="shared" si="21"/>
        <v>4099.5</v>
      </c>
      <c r="O23" s="250">
        <f t="shared" si="21"/>
        <v>4043</v>
      </c>
      <c r="P23" s="250"/>
      <c r="Q23" s="250">
        <f t="shared" ref="Q23:V23" si="22">Q22/2</f>
        <v>1917.5</v>
      </c>
      <c r="R23" s="250">
        <f t="shared" si="22"/>
        <v>3328</v>
      </c>
      <c r="S23" s="250">
        <f t="shared" si="22"/>
        <v>3601.5</v>
      </c>
      <c r="T23" s="250">
        <f t="shared" si="22"/>
        <v>3084.5</v>
      </c>
      <c r="U23" s="250">
        <f t="shared" si="22"/>
        <v>3859.5</v>
      </c>
      <c r="V23" s="251">
        <f t="shared" si="22"/>
        <v>4490</v>
      </c>
      <c r="X23" s="229">
        <f t="shared" si="14"/>
        <v>200</v>
      </c>
      <c r="Y23" s="241">
        <f>$Z$7</f>
        <v>1.2</v>
      </c>
      <c r="Z23" s="230">
        <f t="shared" si="15"/>
        <v>1.4</v>
      </c>
      <c r="AA23" s="230">
        <f t="shared" si="16"/>
        <v>5</v>
      </c>
      <c r="AB23" s="243">
        <f t="shared" ref="AB23:AB35" si="23">$X23*AB$20</f>
        <v>71.339397182093805</v>
      </c>
      <c r="AC23" s="244">
        <f t="shared" si="17"/>
        <v>85.198358413132709</v>
      </c>
      <c r="AD23" s="244">
        <f t="shared" si="0"/>
        <v>98.312126720332387</v>
      </c>
      <c r="AE23" s="244">
        <f t="shared" si="0"/>
        <v>77.638334284084422</v>
      </c>
      <c r="AF23" s="244">
        <f t="shared" si="0"/>
        <v>95.592170116884958</v>
      </c>
      <c r="AG23" s="244">
        <f t="shared" si="0"/>
        <v>103.25814536340853</v>
      </c>
      <c r="AH23" s="244"/>
      <c r="AI23" s="243">
        <f t="shared" ref="AI23:AI35" si="24">$X23*AI$20</f>
        <v>96.408773198361047</v>
      </c>
      <c r="AJ23" s="244">
        <f t="shared" si="18"/>
        <v>103.85192596298148</v>
      </c>
      <c r="AK23" s="244">
        <f t="shared" si="1"/>
        <v>103.18887980376125</v>
      </c>
      <c r="AL23" s="244">
        <f t="shared" si="1"/>
        <v>84.573559111387297</v>
      </c>
      <c r="AM23" s="244">
        <f t="shared" si="1"/>
        <v>82.790584217587508</v>
      </c>
      <c r="AN23" s="244">
        <f t="shared" si="1"/>
        <v>117.19020529309918</v>
      </c>
      <c r="AO23" s="244"/>
      <c r="AP23" s="244">
        <f t="shared" ref="AP23:AP35" si="25">$X23*AP$20</f>
        <v>104.30247718383312</v>
      </c>
      <c r="AQ23" s="244">
        <f t="shared" si="19"/>
        <v>93.569711538461533</v>
      </c>
      <c r="AR23" s="244">
        <f t="shared" si="2"/>
        <v>105.12286547271971</v>
      </c>
      <c r="AS23" s="244">
        <f t="shared" si="2"/>
        <v>88.247690063219324</v>
      </c>
      <c r="AT23" s="244">
        <f t="shared" si="2"/>
        <v>87.938852182925245</v>
      </c>
      <c r="AU23" s="244">
        <f t="shared" si="2"/>
        <v>105.52338530066817</v>
      </c>
      <c r="AV23" s="231"/>
    </row>
    <row r="24" spans="1:48" x14ac:dyDescent="0.25">
      <c r="B24" s="196"/>
      <c r="C24" s="173"/>
      <c r="D24" s="173"/>
      <c r="E24" s="173"/>
      <c r="F24" s="173"/>
      <c r="G24" s="173"/>
      <c r="H24" s="173"/>
      <c r="I24" s="173"/>
      <c r="J24" s="173"/>
      <c r="K24" s="173"/>
      <c r="L24" s="173"/>
      <c r="M24" s="173"/>
      <c r="N24" s="173"/>
      <c r="O24" s="173"/>
      <c r="P24" s="173"/>
      <c r="Q24" s="173"/>
      <c r="R24" s="173"/>
      <c r="S24" s="173"/>
      <c r="T24" s="173"/>
      <c r="U24" s="173"/>
      <c r="V24" s="231"/>
      <c r="X24" s="229">
        <f t="shared" si="14"/>
        <v>200</v>
      </c>
      <c r="Y24" s="241">
        <f>Y23+$AC$7</f>
        <v>1.4</v>
      </c>
      <c r="Z24" s="230">
        <f t="shared" si="15"/>
        <v>1.4</v>
      </c>
      <c r="AA24" s="230">
        <f t="shared" si="16"/>
        <v>5</v>
      </c>
      <c r="AB24" s="243">
        <f t="shared" si="23"/>
        <v>71.339397182093805</v>
      </c>
      <c r="AC24" s="244">
        <f t="shared" si="17"/>
        <v>88.262653898768818</v>
      </c>
      <c r="AD24" s="244">
        <f t="shared" si="0"/>
        <v>104.12879771487924</v>
      </c>
      <c r="AE24" s="244">
        <f t="shared" si="0"/>
        <v>80.832857957786658</v>
      </c>
      <c r="AF24" s="244">
        <f t="shared" si="0"/>
        <v>101.90114068441065</v>
      </c>
      <c r="AG24" s="244">
        <f t="shared" si="0"/>
        <v>113.0216846463986</v>
      </c>
      <c r="AH24" s="244"/>
      <c r="AI24" s="243">
        <f t="shared" si="24"/>
        <v>96.408773198361047</v>
      </c>
      <c r="AJ24" s="244">
        <f t="shared" si="18"/>
        <v>107.58712689678171</v>
      </c>
      <c r="AK24" s="244">
        <f t="shared" si="1"/>
        <v>109.29408558190242</v>
      </c>
      <c r="AL24" s="244">
        <f t="shared" si="1"/>
        <v>88.053441043964582</v>
      </c>
      <c r="AM24" s="244">
        <f t="shared" si="1"/>
        <v>88.254665203073529</v>
      </c>
      <c r="AN24" s="244">
        <f t="shared" si="1"/>
        <v>128.27108582735593</v>
      </c>
      <c r="AO24" s="244"/>
      <c r="AP24" s="244">
        <f t="shared" si="25"/>
        <v>104.30247718383312</v>
      </c>
      <c r="AQ24" s="252">
        <f t="shared" si="19"/>
        <v>96.935096153846132</v>
      </c>
      <c r="AR24" s="244">
        <f t="shared" si="2"/>
        <v>111.34249618214632</v>
      </c>
      <c r="AS24" s="244">
        <f t="shared" si="2"/>
        <v>91.878748581617756</v>
      </c>
      <c r="AT24" s="244">
        <f t="shared" si="2"/>
        <v>93.742712786630392</v>
      </c>
      <c r="AU24" s="244">
        <f t="shared" si="2"/>
        <v>115.5011135857461</v>
      </c>
      <c r="AV24" s="231"/>
    </row>
    <row r="25" spans="1:48" x14ac:dyDescent="0.25">
      <c r="B25" s="196"/>
      <c r="C25" s="173"/>
      <c r="D25" s="171" t="s">
        <v>79</v>
      </c>
      <c r="E25" s="171"/>
      <c r="F25" s="173"/>
      <c r="G25" s="173"/>
      <c r="H25" s="173"/>
      <c r="I25" s="173"/>
      <c r="J25" s="173"/>
      <c r="K25" s="171" t="s">
        <v>79</v>
      </c>
      <c r="L25" s="173"/>
      <c r="M25" s="173"/>
      <c r="N25" s="173"/>
      <c r="O25" s="173"/>
      <c r="P25" s="173"/>
      <c r="Q25" s="173"/>
      <c r="R25" s="171" t="s">
        <v>79</v>
      </c>
      <c r="S25" s="173"/>
      <c r="T25" s="173"/>
      <c r="U25" s="173"/>
      <c r="V25" s="231"/>
      <c r="X25" s="253">
        <f t="shared" si="14"/>
        <v>200</v>
      </c>
      <c r="Y25" s="254">
        <f>Y24+$AC$7</f>
        <v>1.5999999999999999</v>
      </c>
      <c r="Z25" s="254">
        <f t="shared" si="15"/>
        <v>1.4</v>
      </c>
      <c r="AA25" s="254">
        <f t="shared" si="16"/>
        <v>5</v>
      </c>
      <c r="AB25" s="255">
        <f t="shared" si="23"/>
        <v>71.339397182093805</v>
      </c>
      <c r="AC25" s="256">
        <f t="shared" si="17"/>
        <v>91.326949384404926</v>
      </c>
      <c r="AD25" s="256">
        <f t="shared" si="0"/>
        <v>109.94546870942612</v>
      </c>
      <c r="AE25" s="256">
        <f t="shared" si="0"/>
        <v>84.027381631488879</v>
      </c>
      <c r="AF25" s="256">
        <f t="shared" si="0"/>
        <v>108.21011125193635</v>
      </c>
      <c r="AG25" s="256">
        <f t="shared" si="0"/>
        <v>122.78522392938869</v>
      </c>
      <c r="AH25" s="256"/>
      <c r="AI25" s="255">
        <f t="shared" si="24"/>
        <v>96.408773198361047</v>
      </c>
      <c r="AJ25" s="256">
        <f t="shared" si="18"/>
        <v>111.32232783058195</v>
      </c>
      <c r="AK25" s="256">
        <f t="shared" si="1"/>
        <v>115.39929136004361</v>
      </c>
      <c r="AL25" s="256">
        <f t="shared" si="1"/>
        <v>91.533322976541868</v>
      </c>
      <c r="AM25" s="256">
        <f t="shared" si="1"/>
        <v>93.718746188559578</v>
      </c>
      <c r="AN25" s="256">
        <f t="shared" si="1"/>
        <v>139.35196636161265</v>
      </c>
      <c r="AO25" s="256"/>
      <c r="AP25" s="256">
        <f t="shared" si="25"/>
        <v>104.30247718383312</v>
      </c>
      <c r="AQ25" s="256">
        <f t="shared" si="19"/>
        <v>100.30048076923076</v>
      </c>
      <c r="AR25" s="256">
        <f t="shared" si="2"/>
        <v>117.56212689157296</v>
      </c>
      <c r="AS25" s="256">
        <f t="shared" si="2"/>
        <v>95.509807100016204</v>
      </c>
      <c r="AT25" s="256">
        <f t="shared" si="2"/>
        <v>99.546573390335539</v>
      </c>
      <c r="AU25" s="256">
        <f t="shared" si="2"/>
        <v>125.47884187082406</v>
      </c>
      <c r="AV25" s="239"/>
    </row>
    <row r="26" spans="1:48" x14ac:dyDescent="0.25">
      <c r="B26" s="196" t="s">
        <v>22</v>
      </c>
      <c r="C26" s="257">
        <f>1000/C20</f>
        <v>0.33014196104324861</v>
      </c>
      <c r="D26" s="257">
        <f t="shared" ref="D26:H26" si="26">1000/D20</f>
        <v>0.21057064645188461</v>
      </c>
      <c r="E26" s="257">
        <f t="shared" si="26"/>
        <v>0.2020610224287735</v>
      </c>
      <c r="F26" s="257">
        <f t="shared" si="26"/>
        <v>0.21537798836958863</v>
      </c>
      <c r="G26" s="257">
        <f t="shared" si="26"/>
        <v>0.21968365553602812</v>
      </c>
      <c r="H26" s="257">
        <f t="shared" si="26"/>
        <v>0.19681165124975397</v>
      </c>
      <c r="I26" s="173"/>
      <c r="J26" s="257">
        <f>1000/J20</f>
        <v>0.48875855327468232</v>
      </c>
      <c r="K26" s="257">
        <f t="shared" ref="K26:O26" si="27">1000/K20</f>
        <v>0.23568230025925052</v>
      </c>
      <c r="L26" s="257">
        <f t="shared" si="27"/>
        <v>0.19992003198720512</v>
      </c>
      <c r="M26" s="257">
        <f t="shared" si="27"/>
        <v>0.22492127755285651</v>
      </c>
      <c r="N26" s="257">
        <f t="shared" si="27"/>
        <v>0.16781339150864238</v>
      </c>
      <c r="O26" s="257">
        <f t="shared" si="27"/>
        <v>0.18518518518518517</v>
      </c>
      <c r="P26" s="173"/>
      <c r="Q26" s="257">
        <f>1000/Q20</f>
        <v>0.51387461459403905</v>
      </c>
      <c r="R26" s="257">
        <f t="shared" ref="R26:V26" si="28">1000/R20</f>
        <v>0.22212350066637052</v>
      </c>
      <c r="S26" s="257">
        <f t="shared" si="28"/>
        <v>0.21119324181626187</v>
      </c>
      <c r="T26" s="257">
        <f t="shared" si="28"/>
        <v>0.23906287353573991</v>
      </c>
      <c r="U26" s="257">
        <f t="shared" si="28"/>
        <v>0.2243158366980709</v>
      </c>
      <c r="V26" s="258">
        <f t="shared" si="28"/>
        <v>0.218435998252512</v>
      </c>
      <c r="X26" s="240">
        <f>$Z$6</f>
        <v>250</v>
      </c>
      <c r="Y26" s="230">
        <f>Y27-$AC$7</f>
        <v>0.8</v>
      </c>
      <c r="Z26" s="230">
        <f t="shared" si="15"/>
        <v>1.4</v>
      </c>
      <c r="AA26" s="230">
        <f t="shared" si="16"/>
        <v>5</v>
      </c>
      <c r="AB26" s="243">
        <f t="shared" si="23"/>
        <v>89.17424647761726</v>
      </c>
      <c r="AC26" s="244">
        <f t="shared" si="17"/>
        <v>92.749658002735984</v>
      </c>
      <c r="AD26" s="244">
        <f t="shared" si="0"/>
        <v>99.662425344066477</v>
      </c>
      <c r="AE26" s="244">
        <f t="shared" si="0"/>
        <v>85.510553337136344</v>
      </c>
      <c r="AF26" s="244">
        <f t="shared" si="0"/>
        <v>97.056752570060567</v>
      </c>
      <c r="AG26" s="244">
        <f t="shared" si="0"/>
        <v>94.627874032908366</v>
      </c>
      <c r="AH26" s="244"/>
      <c r="AI26" s="243">
        <f t="shared" si="24"/>
        <v>120.51096649795132</v>
      </c>
      <c r="AJ26" s="244">
        <f t="shared" si="18"/>
        <v>113.05652826413206</v>
      </c>
      <c r="AK26" s="244">
        <f t="shared" si="1"/>
        <v>104.60615971654403</v>
      </c>
      <c r="AL26" s="244">
        <f t="shared" si="1"/>
        <v>93.148982445238474</v>
      </c>
      <c r="AM26" s="244">
        <f t="shared" si="1"/>
        <v>84.059031589218193</v>
      </c>
      <c r="AN26" s="244">
        <f t="shared" si="1"/>
        <v>107.39549839228296</v>
      </c>
      <c r="AO26" s="244"/>
      <c r="AP26" s="244">
        <f t="shared" si="25"/>
        <v>130.3780964797914</v>
      </c>
      <c r="AQ26" s="244">
        <f t="shared" si="19"/>
        <v>101.86298076923076</v>
      </c>
      <c r="AR26" s="244">
        <f t="shared" si="2"/>
        <v>106.56670831597945</v>
      </c>
      <c r="AS26" s="244">
        <f t="shared" si="2"/>
        <v>97.19565569784406</v>
      </c>
      <c r="AT26" s="244">
        <f t="shared" si="2"/>
        <v>89.28617696592822</v>
      </c>
      <c r="AU26" s="244">
        <f t="shared" si="2"/>
        <v>96.70378619153675</v>
      </c>
      <c r="AV26" s="231"/>
    </row>
    <row r="27" spans="1:48" x14ac:dyDescent="0.25">
      <c r="B27" s="196" t="s">
        <v>23</v>
      </c>
      <c r="C27" s="257">
        <f t="shared" ref="C27:H27" si="29">1000/C21</f>
        <v>0.38789759503491078</v>
      </c>
      <c r="D27" s="257">
        <f t="shared" si="29"/>
        <v>0.39047247169074578</v>
      </c>
      <c r="E27" s="257">
        <f t="shared" si="29"/>
        <v>0.36324010170722848</v>
      </c>
      <c r="F27" s="257">
        <f t="shared" si="29"/>
        <v>0.42211903756859437</v>
      </c>
      <c r="G27" s="257">
        <f t="shared" si="29"/>
        <v>0.39231071008238527</v>
      </c>
      <c r="H27" s="257">
        <f t="shared" si="29"/>
        <v>0.244140625</v>
      </c>
      <c r="I27" s="173"/>
      <c r="J27" s="257">
        <f t="shared" ref="J27:O27" si="30">1000/J21</f>
        <v>0.47551117451260105</v>
      </c>
      <c r="K27" s="257">
        <f t="shared" si="30"/>
        <v>0.5701254275940707</v>
      </c>
      <c r="L27" s="257">
        <f t="shared" si="30"/>
        <v>0.42808219178082191</v>
      </c>
      <c r="M27" s="257">
        <f t="shared" si="30"/>
        <v>0.50226017076845808</v>
      </c>
      <c r="N27" s="257">
        <f t="shared" si="30"/>
        <v>0.44642857142857145</v>
      </c>
      <c r="O27" s="257">
        <f t="shared" si="30"/>
        <v>0.37230081906180196</v>
      </c>
      <c r="P27" s="173"/>
      <c r="Q27" s="257">
        <f t="shared" ref="Q27:V27" si="31">1000/Q21</f>
        <v>0.52938062466913716</v>
      </c>
      <c r="R27" s="257">
        <f t="shared" si="31"/>
        <v>0.46425255338904364</v>
      </c>
      <c r="S27" s="257">
        <f t="shared" si="31"/>
        <v>0.4051863857374392</v>
      </c>
      <c r="T27" s="257">
        <f t="shared" si="31"/>
        <v>0.50352467270896273</v>
      </c>
      <c r="U27" s="257">
        <f t="shared" si="31"/>
        <v>0.30665440049064702</v>
      </c>
      <c r="V27" s="258">
        <f t="shared" si="31"/>
        <v>0.22716946842344388</v>
      </c>
      <c r="X27" s="229">
        <f t="shared" ref="X27:X30" si="32">$Z$6</f>
        <v>250</v>
      </c>
      <c r="Y27" s="230">
        <f>Y28-$AC$7</f>
        <v>1</v>
      </c>
      <c r="Z27" s="230">
        <f t="shared" si="15"/>
        <v>1.4</v>
      </c>
      <c r="AA27" s="230">
        <f t="shared" si="16"/>
        <v>5</v>
      </c>
      <c r="AB27" s="243">
        <f t="shared" si="23"/>
        <v>89.17424647761726</v>
      </c>
      <c r="AC27" s="244">
        <f t="shared" si="17"/>
        <v>95.813953488372093</v>
      </c>
      <c r="AD27" s="244">
        <f t="shared" si="0"/>
        <v>105.47909633861336</v>
      </c>
      <c r="AE27" s="244">
        <f t="shared" si="0"/>
        <v>88.705077010838565</v>
      </c>
      <c r="AF27" s="244">
        <f t="shared" si="0"/>
        <v>103.36572313758627</v>
      </c>
      <c r="AG27" s="244">
        <f t="shared" si="0"/>
        <v>104.39141331589845</v>
      </c>
      <c r="AH27" s="244"/>
      <c r="AI27" s="243">
        <f t="shared" si="24"/>
        <v>120.51096649795132</v>
      </c>
      <c r="AJ27" s="244">
        <f t="shared" si="18"/>
        <v>116.7917291979323</v>
      </c>
      <c r="AK27" s="244">
        <f t="shared" si="1"/>
        <v>110.71136549468521</v>
      </c>
      <c r="AL27" s="244">
        <f t="shared" si="1"/>
        <v>96.628864377815759</v>
      </c>
      <c r="AM27" s="244">
        <f t="shared" si="1"/>
        <v>89.523112574704228</v>
      </c>
      <c r="AN27" s="244">
        <f t="shared" si="1"/>
        <v>118.4763789265397</v>
      </c>
      <c r="AO27" s="244"/>
      <c r="AP27" s="244">
        <f t="shared" si="25"/>
        <v>130.3780964797914</v>
      </c>
      <c r="AQ27" s="244">
        <f t="shared" si="19"/>
        <v>105.22836538461537</v>
      </c>
      <c r="AR27" s="244">
        <f t="shared" si="2"/>
        <v>112.78633902540608</v>
      </c>
      <c r="AS27" s="244">
        <f t="shared" si="2"/>
        <v>100.82671421624251</v>
      </c>
      <c r="AT27" s="244">
        <f t="shared" si="2"/>
        <v>95.090037569633367</v>
      </c>
      <c r="AU27" s="244">
        <f t="shared" si="2"/>
        <v>106.68151447661469</v>
      </c>
      <c r="AV27" s="231"/>
    </row>
    <row r="28" spans="1:48" x14ac:dyDescent="0.25">
      <c r="B28" s="196" t="s">
        <v>24</v>
      </c>
      <c r="C28" s="259">
        <f t="shared" ref="C28:H28" si="33">1000/C22</f>
        <v>0.17834849295523453</v>
      </c>
      <c r="D28" s="236">
        <f t="shared" si="33"/>
        <v>0.13679890560875513</v>
      </c>
      <c r="E28" s="236">
        <f t="shared" si="33"/>
        <v>0.12983640612827838</v>
      </c>
      <c r="F28" s="236">
        <f t="shared" si="33"/>
        <v>0.1426126640045636</v>
      </c>
      <c r="G28" s="236">
        <f t="shared" si="33"/>
        <v>0.14082523588227011</v>
      </c>
      <c r="H28" s="237">
        <f t="shared" si="33"/>
        <v>0.10896807235480005</v>
      </c>
      <c r="I28" s="238"/>
      <c r="J28" s="236">
        <f t="shared" ref="J28:O28" si="34">1000/J22</f>
        <v>0.24102193299590263</v>
      </c>
      <c r="K28" s="236">
        <f t="shared" si="34"/>
        <v>0.16675004168751043</v>
      </c>
      <c r="L28" s="236">
        <f t="shared" si="34"/>
        <v>0.1362769146906514</v>
      </c>
      <c r="M28" s="236">
        <f t="shared" si="34"/>
        <v>0.15535187199005748</v>
      </c>
      <c r="N28" s="237">
        <f t="shared" si="34"/>
        <v>0.12196609342602756</v>
      </c>
      <c r="O28" s="236">
        <f t="shared" si="34"/>
        <v>0.12367054167697254</v>
      </c>
      <c r="P28" s="238"/>
      <c r="Q28" s="236">
        <f t="shared" ref="Q28:V28" si="35">1000/Q22</f>
        <v>0.2607561929595828</v>
      </c>
      <c r="R28" s="236">
        <f t="shared" si="35"/>
        <v>0.15024038461538461</v>
      </c>
      <c r="S28" s="236">
        <f t="shared" si="35"/>
        <v>0.13883104262113008</v>
      </c>
      <c r="T28" s="236">
        <f t="shared" si="35"/>
        <v>0.16210082671421625</v>
      </c>
      <c r="U28" s="236">
        <f t="shared" si="35"/>
        <v>0.12955045990413266</v>
      </c>
      <c r="V28" s="260">
        <f t="shared" si="35"/>
        <v>0.111358574610245</v>
      </c>
      <c r="X28" s="229">
        <f t="shared" si="32"/>
        <v>250</v>
      </c>
      <c r="Y28" s="230">
        <f>$Z$7</f>
        <v>1.2</v>
      </c>
      <c r="Z28" s="230">
        <f t="shared" si="15"/>
        <v>1.4</v>
      </c>
      <c r="AA28" s="230">
        <f t="shared" si="16"/>
        <v>5</v>
      </c>
      <c r="AB28" s="243">
        <f t="shared" si="23"/>
        <v>89.17424647761726</v>
      </c>
      <c r="AC28" s="244">
        <f t="shared" si="17"/>
        <v>98.878248974008201</v>
      </c>
      <c r="AD28" s="244">
        <f t="shared" si="0"/>
        <v>111.29576733316024</v>
      </c>
      <c r="AE28" s="244">
        <f t="shared" si="0"/>
        <v>91.8996006845408</v>
      </c>
      <c r="AF28" s="244">
        <f t="shared" si="0"/>
        <v>109.67469370511198</v>
      </c>
      <c r="AG28" s="244">
        <f t="shared" si="0"/>
        <v>114.15495259888853</v>
      </c>
      <c r="AH28" s="244"/>
      <c r="AI28" s="243">
        <f t="shared" si="24"/>
        <v>120.51096649795132</v>
      </c>
      <c r="AJ28" s="244">
        <f t="shared" si="18"/>
        <v>120.52693013173253</v>
      </c>
      <c r="AK28" s="244">
        <f t="shared" si="1"/>
        <v>116.81657127282639</v>
      </c>
      <c r="AL28" s="244">
        <f t="shared" si="1"/>
        <v>100.10874631039304</v>
      </c>
      <c r="AM28" s="244">
        <f t="shared" si="1"/>
        <v>94.987193560190263</v>
      </c>
      <c r="AN28" s="244">
        <f t="shared" si="1"/>
        <v>129.55725946079644</v>
      </c>
      <c r="AO28" s="244"/>
      <c r="AP28" s="244">
        <f t="shared" si="25"/>
        <v>130.3780964797914</v>
      </c>
      <c r="AQ28" s="244">
        <f t="shared" si="19"/>
        <v>108.59374999999999</v>
      </c>
      <c r="AR28" s="244">
        <f t="shared" si="2"/>
        <v>119.0059697348327</v>
      </c>
      <c r="AS28" s="244">
        <f t="shared" si="2"/>
        <v>104.45777273464095</v>
      </c>
      <c r="AT28" s="244">
        <f t="shared" si="2"/>
        <v>100.89389817333851</v>
      </c>
      <c r="AU28" s="244">
        <f t="shared" si="2"/>
        <v>116.65924276169267</v>
      </c>
      <c r="AV28" s="231"/>
    </row>
    <row r="29" spans="1:48" ht="15.75" thickBot="1" x14ac:dyDescent="0.3">
      <c r="B29" s="249" t="s">
        <v>25</v>
      </c>
      <c r="C29" s="261">
        <f t="shared" ref="C29:H29" si="36">1000/C23</f>
        <v>0.35669698591046906</v>
      </c>
      <c r="D29" s="261">
        <f t="shared" si="36"/>
        <v>0.27359781121751026</v>
      </c>
      <c r="E29" s="261">
        <f t="shared" si="36"/>
        <v>0.25967281225655675</v>
      </c>
      <c r="F29" s="261">
        <f t="shared" si="36"/>
        <v>0.2852253280091272</v>
      </c>
      <c r="G29" s="261">
        <f t="shared" si="36"/>
        <v>0.28165047176454022</v>
      </c>
      <c r="H29" s="261">
        <f t="shared" si="36"/>
        <v>0.2179361447096001</v>
      </c>
      <c r="I29" s="174"/>
      <c r="J29" s="261">
        <f t="shared" ref="J29:O29" si="37">1000/J23</f>
        <v>0.48204386599180526</v>
      </c>
      <c r="K29" s="261">
        <f t="shared" si="37"/>
        <v>0.33350008337502085</v>
      </c>
      <c r="L29" s="261">
        <f t="shared" si="37"/>
        <v>0.27255382938130279</v>
      </c>
      <c r="M29" s="261">
        <f t="shared" si="37"/>
        <v>0.31070374398011497</v>
      </c>
      <c r="N29" s="261">
        <f t="shared" si="37"/>
        <v>0.24393218685205512</v>
      </c>
      <c r="O29" s="261">
        <f t="shared" si="37"/>
        <v>0.24734108335394508</v>
      </c>
      <c r="P29" s="250"/>
      <c r="Q29" s="261">
        <f t="shared" ref="Q29:V29" si="38">1000/Q23</f>
        <v>0.5215123859191656</v>
      </c>
      <c r="R29" s="261">
        <f t="shared" si="38"/>
        <v>0.30048076923076922</v>
      </c>
      <c r="S29" s="261">
        <f t="shared" si="38"/>
        <v>0.27766208524226016</v>
      </c>
      <c r="T29" s="261">
        <f t="shared" si="38"/>
        <v>0.32420165342843249</v>
      </c>
      <c r="U29" s="261">
        <f t="shared" si="38"/>
        <v>0.25910091980826533</v>
      </c>
      <c r="V29" s="262">
        <f t="shared" si="38"/>
        <v>0.22271714922048999</v>
      </c>
      <c r="X29" s="229">
        <f t="shared" si="32"/>
        <v>250</v>
      </c>
      <c r="Y29" s="230">
        <f>Y28+$AC$7</f>
        <v>1.4</v>
      </c>
      <c r="Z29" s="230">
        <f t="shared" si="15"/>
        <v>1.4</v>
      </c>
      <c r="AA29" s="230">
        <f t="shared" si="16"/>
        <v>5</v>
      </c>
      <c r="AB29" s="243">
        <f t="shared" si="23"/>
        <v>89.17424647761726</v>
      </c>
      <c r="AC29" s="244">
        <f t="shared" si="17"/>
        <v>101.94254445964431</v>
      </c>
      <c r="AD29" s="244">
        <f t="shared" si="0"/>
        <v>117.1124383277071</v>
      </c>
      <c r="AE29" s="244">
        <f t="shared" si="0"/>
        <v>95.094124358243008</v>
      </c>
      <c r="AF29" s="244">
        <f t="shared" si="0"/>
        <v>115.98366427263765</v>
      </c>
      <c r="AG29" s="244">
        <f t="shared" si="0"/>
        <v>123.91849188187861</v>
      </c>
      <c r="AH29" s="244"/>
      <c r="AI29" s="243">
        <f t="shared" si="24"/>
        <v>120.51096649795132</v>
      </c>
      <c r="AJ29" s="244">
        <f t="shared" si="18"/>
        <v>124.26213106553276</v>
      </c>
      <c r="AK29" s="244">
        <f t="shared" si="1"/>
        <v>122.92177705096758</v>
      </c>
      <c r="AL29" s="244">
        <f t="shared" si="1"/>
        <v>103.58862824297033</v>
      </c>
      <c r="AM29" s="244">
        <f t="shared" si="1"/>
        <v>100.45127454567628</v>
      </c>
      <c r="AN29" s="244">
        <f t="shared" si="1"/>
        <v>140.63813999505317</v>
      </c>
      <c r="AO29" s="244"/>
      <c r="AP29" s="244">
        <f t="shared" si="25"/>
        <v>130.3780964797914</v>
      </c>
      <c r="AQ29" s="244">
        <f t="shared" si="19"/>
        <v>111.9591346153846</v>
      </c>
      <c r="AR29" s="244">
        <f t="shared" si="2"/>
        <v>125.22560044425933</v>
      </c>
      <c r="AS29" s="244">
        <f t="shared" si="2"/>
        <v>108.08883125303939</v>
      </c>
      <c r="AT29" s="244">
        <f t="shared" si="2"/>
        <v>106.69775877704365</v>
      </c>
      <c r="AU29" s="244">
        <f t="shared" si="2"/>
        <v>126.6369710467706</v>
      </c>
      <c r="AV29" s="231"/>
    </row>
    <row r="30" spans="1:48" x14ac:dyDescent="0.25">
      <c r="A30" s="173"/>
      <c r="B30" s="173"/>
      <c r="C30" s="173"/>
      <c r="D30" s="173"/>
      <c r="E30" s="173"/>
      <c r="F30" s="173"/>
      <c r="G30" s="173"/>
      <c r="H30" s="173"/>
      <c r="I30" s="173"/>
      <c r="J30" s="173"/>
      <c r="K30" s="173"/>
      <c r="L30" s="173"/>
      <c r="M30" s="173"/>
      <c r="N30" s="173"/>
      <c r="O30" s="173"/>
      <c r="P30" s="173"/>
      <c r="Q30" s="173"/>
      <c r="R30" s="173"/>
      <c r="S30" s="173"/>
      <c r="T30" s="173"/>
      <c r="U30" s="173"/>
      <c r="V30" s="173"/>
      <c r="X30" s="253">
        <f t="shared" si="32"/>
        <v>250</v>
      </c>
      <c r="Y30" s="254">
        <f>Y29+$AC$7</f>
        <v>1.5999999999999999</v>
      </c>
      <c r="Z30" s="254">
        <f t="shared" si="15"/>
        <v>1.4</v>
      </c>
      <c r="AA30" s="254">
        <f t="shared" si="16"/>
        <v>5</v>
      </c>
      <c r="AB30" s="255">
        <f t="shared" si="23"/>
        <v>89.17424647761726</v>
      </c>
      <c r="AC30" s="256">
        <f t="shared" si="17"/>
        <v>105.00683994528042</v>
      </c>
      <c r="AD30" s="256">
        <f t="shared" si="0"/>
        <v>122.92910932225398</v>
      </c>
      <c r="AE30" s="256">
        <f t="shared" si="0"/>
        <v>98.288648031945243</v>
      </c>
      <c r="AF30" s="256">
        <f t="shared" si="0"/>
        <v>122.29263484016336</v>
      </c>
      <c r="AG30" s="256">
        <f t="shared" si="0"/>
        <v>133.6820311648687</v>
      </c>
      <c r="AH30" s="256"/>
      <c r="AI30" s="255">
        <f t="shared" si="24"/>
        <v>120.51096649795132</v>
      </c>
      <c r="AJ30" s="256">
        <f t="shared" si="18"/>
        <v>127.99733199933299</v>
      </c>
      <c r="AK30" s="256">
        <f t="shared" si="1"/>
        <v>129.02698282910873</v>
      </c>
      <c r="AL30" s="256">
        <f t="shared" si="1"/>
        <v>107.06851017554762</v>
      </c>
      <c r="AM30" s="256">
        <f t="shared" si="1"/>
        <v>105.91535553116233</v>
      </c>
      <c r="AN30" s="256">
        <f t="shared" si="1"/>
        <v>151.71902052930992</v>
      </c>
      <c r="AO30" s="256"/>
      <c r="AP30" s="256">
        <f t="shared" si="25"/>
        <v>130.3780964797914</v>
      </c>
      <c r="AQ30" s="256">
        <f t="shared" si="19"/>
        <v>115.32451923076921</v>
      </c>
      <c r="AR30" s="256">
        <f t="shared" si="2"/>
        <v>131.44523115368594</v>
      </c>
      <c r="AS30" s="256">
        <f t="shared" si="2"/>
        <v>111.71988977143783</v>
      </c>
      <c r="AT30" s="256">
        <f t="shared" si="2"/>
        <v>112.50161938074879</v>
      </c>
      <c r="AU30" s="256">
        <f t="shared" si="2"/>
        <v>136.61469933184856</v>
      </c>
      <c r="AV30" s="239"/>
    </row>
    <row r="31" spans="1:48" x14ac:dyDescent="0.25">
      <c r="A31" s="173"/>
      <c r="B31" s="173"/>
      <c r="C31" s="173"/>
      <c r="D31" s="173"/>
      <c r="E31" s="173"/>
      <c r="F31" s="173"/>
      <c r="G31" s="173"/>
      <c r="H31" s="173"/>
      <c r="I31" s="173"/>
      <c r="J31" s="173"/>
      <c r="K31" s="173"/>
      <c r="L31" s="173"/>
      <c r="M31" s="173"/>
      <c r="N31" s="173"/>
      <c r="O31" s="173"/>
      <c r="P31" s="173"/>
      <c r="Q31" s="173"/>
      <c r="R31" s="173"/>
      <c r="S31" s="173"/>
      <c r="T31" s="173"/>
      <c r="U31" s="173"/>
      <c r="V31" s="173"/>
      <c r="X31" s="240">
        <f>X26+$AC$6</f>
        <v>300</v>
      </c>
      <c r="Y31" s="230">
        <f>Y32-$AC$7</f>
        <v>0.8</v>
      </c>
      <c r="Z31" s="230">
        <f t="shared" si="15"/>
        <v>1.4</v>
      </c>
      <c r="AA31" s="230">
        <f t="shared" si="16"/>
        <v>5</v>
      </c>
      <c r="AB31" s="243">
        <f t="shared" si="23"/>
        <v>107.00909577314071</v>
      </c>
      <c r="AC31" s="244">
        <f t="shared" si="17"/>
        <v>106.4295485636115</v>
      </c>
      <c r="AD31" s="244">
        <f t="shared" si="0"/>
        <v>112.6460659568943</v>
      </c>
      <c r="AE31" s="244">
        <f t="shared" si="0"/>
        <v>99.771819737592693</v>
      </c>
      <c r="AF31" s="244">
        <f t="shared" si="0"/>
        <v>111.13927615828759</v>
      </c>
      <c r="AG31" s="244">
        <f t="shared" si="0"/>
        <v>105.52468126838836</v>
      </c>
      <c r="AH31" s="244"/>
      <c r="AI31" s="243">
        <f t="shared" si="24"/>
        <v>144.61315979754158</v>
      </c>
      <c r="AJ31" s="244">
        <f t="shared" si="18"/>
        <v>129.73153243288311</v>
      </c>
      <c r="AK31" s="244">
        <f t="shared" si="1"/>
        <v>118.23385118560915</v>
      </c>
      <c r="AL31" s="244">
        <f t="shared" si="1"/>
        <v>108.68416964424422</v>
      </c>
      <c r="AM31" s="244">
        <f t="shared" si="1"/>
        <v>96.255640931820949</v>
      </c>
      <c r="AN31" s="244">
        <f t="shared" si="1"/>
        <v>119.76255255998021</v>
      </c>
      <c r="AO31" s="244"/>
      <c r="AP31" s="244">
        <f t="shared" si="25"/>
        <v>156.45371577574969</v>
      </c>
      <c r="AQ31" s="244">
        <f t="shared" si="19"/>
        <v>116.88701923076921</v>
      </c>
      <c r="AR31" s="244">
        <f t="shared" si="2"/>
        <v>120.44981257809246</v>
      </c>
      <c r="AS31" s="244">
        <f t="shared" si="2"/>
        <v>113.40573836926568</v>
      </c>
      <c r="AT31" s="244">
        <f t="shared" si="2"/>
        <v>102.24122295634149</v>
      </c>
      <c r="AU31" s="244">
        <f t="shared" si="2"/>
        <v>107.83964365256125</v>
      </c>
      <c r="AV31" s="231"/>
    </row>
    <row r="32" spans="1:48" x14ac:dyDescent="0.25">
      <c r="A32" s="173"/>
      <c r="B32" s="173"/>
      <c r="C32" s="173"/>
      <c r="D32" s="173"/>
      <c r="E32" s="173"/>
      <c r="F32" s="173"/>
      <c r="G32" s="173"/>
      <c r="H32" s="173"/>
      <c r="I32" s="173"/>
      <c r="J32" s="173"/>
      <c r="K32" s="173"/>
      <c r="L32" s="173"/>
      <c r="M32" s="173"/>
      <c r="N32" s="173"/>
      <c r="O32" s="173"/>
      <c r="P32" s="173"/>
      <c r="Q32" s="173"/>
      <c r="R32" s="173"/>
      <c r="S32" s="173"/>
      <c r="T32" s="173"/>
      <c r="U32" s="173"/>
      <c r="V32" s="173"/>
      <c r="X32" s="229">
        <f t="shared" ref="X32:X35" si="39">X27+$AC$6</f>
        <v>300</v>
      </c>
      <c r="Y32" s="230">
        <f>Y33-$AC$7</f>
        <v>1</v>
      </c>
      <c r="Z32" s="230">
        <f t="shared" si="15"/>
        <v>1.4</v>
      </c>
      <c r="AA32" s="230">
        <f t="shared" si="16"/>
        <v>5</v>
      </c>
      <c r="AB32" s="243">
        <f t="shared" si="23"/>
        <v>107.00909577314071</v>
      </c>
      <c r="AC32" s="244">
        <f t="shared" si="17"/>
        <v>109.49384404924761</v>
      </c>
      <c r="AD32" s="244">
        <f t="shared" si="0"/>
        <v>118.46273695144119</v>
      </c>
      <c r="AE32" s="244">
        <f t="shared" si="0"/>
        <v>102.96634341129491</v>
      </c>
      <c r="AF32" s="244">
        <f t="shared" si="0"/>
        <v>117.44824672581329</v>
      </c>
      <c r="AG32" s="244">
        <f t="shared" si="0"/>
        <v>115.28822055137844</v>
      </c>
      <c r="AH32" s="244"/>
      <c r="AI32" s="243">
        <f t="shared" si="24"/>
        <v>144.61315979754158</v>
      </c>
      <c r="AJ32" s="244">
        <f t="shared" si="18"/>
        <v>133.46673336668334</v>
      </c>
      <c r="AK32" s="244">
        <f t="shared" si="1"/>
        <v>124.33905696375034</v>
      </c>
      <c r="AL32" s="244">
        <f t="shared" si="1"/>
        <v>112.16405157682151</v>
      </c>
      <c r="AM32" s="244">
        <f t="shared" si="1"/>
        <v>101.71972191730698</v>
      </c>
      <c r="AN32" s="244">
        <f t="shared" si="1"/>
        <v>130.84343309423696</v>
      </c>
      <c r="AO32" s="244"/>
      <c r="AP32" s="244">
        <f t="shared" si="25"/>
        <v>156.45371577574969</v>
      </c>
      <c r="AQ32" s="244">
        <f t="shared" si="19"/>
        <v>120.25240384615383</v>
      </c>
      <c r="AR32" s="244">
        <f t="shared" si="2"/>
        <v>126.66944328751909</v>
      </c>
      <c r="AS32" s="244">
        <f t="shared" si="2"/>
        <v>117.03679688766412</v>
      </c>
      <c r="AT32" s="244">
        <f t="shared" si="2"/>
        <v>108.04508356004663</v>
      </c>
      <c r="AU32" s="244">
        <f t="shared" si="2"/>
        <v>117.81737193763919</v>
      </c>
      <c r="AV32" s="231"/>
    </row>
    <row r="33" spans="1:48" x14ac:dyDescent="0.25">
      <c r="A33" s="173"/>
      <c r="B33" s="173"/>
      <c r="C33" s="173"/>
      <c r="D33" s="173"/>
      <c r="E33" s="173"/>
      <c r="F33" s="173"/>
      <c r="G33" s="173"/>
      <c r="H33" s="173"/>
      <c r="I33" s="173"/>
      <c r="J33" s="173"/>
      <c r="K33" s="173"/>
      <c r="L33" s="173"/>
      <c r="M33" s="173"/>
      <c r="N33" s="173"/>
      <c r="O33" s="173"/>
      <c r="P33" s="173"/>
      <c r="Q33" s="173"/>
      <c r="R33" s="173"/>
      <c r="S33" s="173"/>
      <c r="T33" s="173"/>
      <c r="U33" s="173"/>
      <c r="V33" s="173"/>
      <c r="X33" s="240">
        <f t="shared" si="39"/>
        <v>300</v>
      </c>
      <c r="Y33" s="230">
        <f>$Z$7</f>
        <v>1.2</v>
      </c>
      <c r="Z33" s="230">
        <f t="shared" si="15"/>
        <v>1.4</v>
      </c>
      <c r="AA33" s="230">
        <f t="shared" si="16"/>
        <v>5</v>
      </c>
      <c r="AB33" s="243">
        <f t="shared" si="23"/>
        <v>107.00909577314071</v>
      </c>
      <c r="AC33" s="244">
        <f t="shared" si="17"/>
        <v>112.55813953488372</v>
      </c>
      <c r="AD33" s="244">
        <f t="shared" si="0"/>
        <v>124.27940794598807</v>
      </c>
      <c r="AE33" s="244">
        <f t="shared" si="0"/>
        <v>106.16086708499715</v>
      </c>
      <c r="AF33" s="244">
        <f>$X33*AF$20+$Y33*AF$16*AF$20+$Z33*AF$18*AF$20+$AA33*AF$20</f>
        <v>123.757217293339</v>
      </c>
      <c r="AG33" s="244">
        <f t="shared" si="0"/>
        <v>125.05175983436853</v>
      </c>
      <c r="AH33" s="244"/>
      <c r="AI33" s="243">
        <f t="shared" si="24"/>
        <v>144.61315979754158</v>
      </c>
      <c r="AJ33" s="244">
        <f t="shared" si="18"/>
        <v>137.20193430048357</v>
      </c>
      <c r="AK33" s="244">
        <f t="shared" si="1"/>
        <v>130.44426274189152</v>
      </c>
      <c r="AL33" s="244">
        <f t="shared" si="1"/>
        <v>115.64393350939879</v>
      </c>
      <c r="AM33" s="244">
        <f>$X33*AM$20+$Y33*AM$16*AM$20+$Z33*AM$18*AM$20+$AA33*AM$20</f>
        <v>107.18380290279302</v>
      </c>
      <c r="AN33" s="244">
        <f t="shared" si="1"/>
        <v>141.92431362849368</v>
      </c>
      <c r="AO33" s="244"/>
      <c r="AP33" s="244">
        <f t="shared" si="25"/>
        <v>156.45371577574969</v>
      </c>
      <c r="AQ33" s="244">
        <f t="shared" si="19"/>
        <v>123.61778846153844</v>
      </c>
      <c r="AR33" s="244">
        <f t="shared" si="2"/>
        <v>132.88907399694571</v>
      </c>
      <c r="AS33" s="244">
        <f t="shared" si="2"/>
        <v>120.66785540606257</v>
      </c>
      <c r="AT33" s="244">
        <f>$X33*AT$20+$Y33*AT$16*AT$20+$Z33*AT$18*AT$20+$AA33*AT$20</f>
        <v>113.84894416375178</v>
      </c>
      <c r="AU33" s="244">
        <f t="shared" si="2"/>
        <v>127.79510022271717</v>
      </c>
      <c r="AV33" s="231"/>
    </row>
    <row r="34" spans="1:48" x14ac:dyDescent="0.25">
      <c r="A34" s="173"/>
      <c r="B34" s="173"/>
      <c r="C34" s="173"/>
      <c r="D34" s="173"/>
      <c r="E34" s="173"/>
      <c r="F34" s="173"/>
      <c r="G34" s="173"/>
      <c r="H34" s="173"/>
      <c r="I34" s="173"/>
      <c r="J34" s="173"/>
      <c r="K34" s="173"/>
      <c r="L34" s="173"/>
      <c r="M34" s="173"/>
      <c r="N34" s="173"/>
      <c r="O34" s="173"/>
      <c r="P34" s="173"/>
      <c r="Q34" s="173"/>
      <c r="R34" s="173"/>
      <c r="S34" s="173"/>
      <c r="T34" s="173"/>
      <c r="U34" s="173"/>
      <c r="V34" s="173"/>
      <c r="X34" s="229">
        <f t="shared" si="39"/>
        <v>300</v>
      </c>
      <c r="Y34" s="230">
        <f>Y33+$AC$7</f>
        <v>1.4</v>
      </c>
      <c r="Z34" s="230">
        <f t="shared" si="15"/>
        <v>1.4</v>
      </c>
      <c r="AA34" s="230">
        <f t="shared" si="16"/>
        <v>5</v>
      </c>
      <c r="AB34" s="243">
        <f t="shared" si="23"/>
        <v>107.00909577314071</v>
      </c>
      <c r="AC34" s="244">
        <f t="shared" si="17"/>
        <v>115.62243502051983</v>
      </c>
      <c r="AD34" s="244">
        <f t="shared" si="0"/>
        <v>130.09607894053494</v>
      </c>
      <c r="AE34" s="244">
        <f t="shared" si="0"/>
        <v>109.35539075869936</v>
      </c>
      <c r="AF34" s="244">
        <f t="shared" si="0"/>
        <v>130.06618786086466</v>
      </c>
      <c r="AG34" s="244">
        <f t="shared" si="0"/>
        <v>134.81529911735862</v>
      </c>
      <c r="AH34" s="244"/>
      <c r="AI34" s="243">
        <f t="shared" si="24"/>
        <v>144.61315979754158</v>
      </c>
      <c r="AJ34" s="244">
        <f t="shared" si="18"/>
        <v>140.9371352342838</v>
      </c>
      <c r="AK34" s="244">
        <f t="shared" si="1"/>
        <v>136.54946852003269</v>
      </c>
      <c r="AL34" s="244">
        <f t="shared" si="1"/>
        <v>119.12381544197608</v>
      </c>
      <c r="AM34" s="244">
        <f t="shared" si="1"/>
        <v>112.64788388827904</v>
      </c>
      <c r="AN34" s="244">
        <f t="shared" si="1"/>
        <v>153.00519416275043</v>
      </c>
      <c r="AO34" s="244"/>
      <c r="AP34" s="244">
        <f t="shared" si="25"/>
        <v>156.45371577574969</v>
      </c>
      <c r="AQ34" s="244">
        <f t="shared" si="19"/>
        <v>126.98317307692305</v>
      </c>
      <c r="AR34" s="244">
        <f t="shared" si="2"/>
        <v>139.10870470637232</v>
      </c>
      <c r="AS34" s="244">
        <f t="shared" si="2"/>
        <v>124.298913924461</v>
      </c>
      <c r="AT34" s="244">
        <f t="shared" si="2"/>
        <v>119.65280476745691</v>
      </c>
      <c r="AU34" s="244">
        <f t="shared" si="2"/>
        <v>137.77282850779511</v>
      </c>
      <c r="AV34" s="231"/>
    </row>
    <row r="35" spans="1:48" ht="15.75" thickBot="1" x14ac:dyDescent="0.3">
      <c r="A35" s="173"/>
      <c r="B35" s="173"/>
      <c r="C35" s="173"/>
      <c r="D35" s="173"/>
      <c r="E35" s="173"/>
      <c r="F35" s="173"/>
      <c r="G35" s="173"/>
      <c r="H35" s="173"/>
      <c r="I35" s="173"/>
      <c r="J35" s="173"/>
      <c r="K35" s="173"/>
      <c r="L35" s="173"/>
      <c r="M35" s="173"/>
      <c r="N35" s="173"/>
      <c r="O35" s="173"/>
      <c r="P35" s="173"/>
      <c r="Q35" s="173"/>
      <c r="R35" s="173"/>
      <c r="S35" s="173"/>
      <c r="T35" s="173"/>
      <c r="U35" s="173"/>
      <c r="V35" s="173"/>
      <c r="X35" s="263">
        <f t="shared" si="39"/>
        <v>300</v>
      </c>
      <c r="Y35" s="264">
        <f>Y34+$AC$7</f>
        <v>1.5999999999999999</v>
      </c>
      <c r="Z35" s="264">
        <f t="shared" si="15"/>
        <v>1.4</v>
      </c>
      <c r="AA35" s="264">
        <f t="shared" si="16"/>
        <v>5</v>
      </c>
      <c r="AB35" s="265">
        <f t="shared" si="23"/>
        <v>107.00909577314071</v>
      </c>
      <c r="AC35" s="266">
        <f t="shared" si="17"/>
        <v>118.68673050615594</v>
      </c>
      <c r="AD35" s="266">
        <f t="shared" si="0"/>
        <v>135.91274993508182</v>
      </c>
      <c r="AE35" s="266">
        <f t="shared" si="0"/>
        <v>112.54991443240159</v>
      </c>
      <c r="AF35" s="266">
        <f t="shared" si="0"/>
        <v>136.37515842839036</v>
      </c>
      <c r="AG35" s="266">
        <f t="shared" si="0"/>
        <v>144.5788384003487</v>
      </c>
      <c r="AH35" s="266"/>
      <c r="AI35" s="265">
        <f t="shared" si="24"/>
        <v>144.61315979754158</v>
      </c>
      <c r="AJ35" s="266">
        <f t="shared" si="18"/>
        <v>144.67233616808403</v>
      </c>
      <c r="AK35" s="266">
        <f t="shared" si="1"/>
        <v>142.65467429817386</v>
      </c>
      <c r="AL35" s="266">
        <f t="shared" si="1"/>
        <v>122.60369737455336</v>
      </c>
      <c r="AM35" s="266">
        <f t="shared" si="1"/>
        <v>118.11196487376509</v>
      </c>
      <c r="AN35" s="266">
        <f t="shared" si="1"/>
        <v>164.08607469700718</v>
      </c>
      <c r="AO35" s="266"/>
      <c r="AP35" s="266">
        <f t="shared" si="25"/>
        <v>156.45371577574969</v>
      </c>
      <c r="AQ35" s="266">
        <f t="shared" si="19"/>
        <v>130.34855769230768</v>
      </c>
      <c r="AR35" s="266">
        <f t="shared" si="2"/>
        <v>145.32833541579896</v>
      </c>
      <c r="AS35" s="266">
        <f t="shared" si="2"/>
        <v>127.92997244285945</v>
      </c>
      <c r="AT35" s="266">
        <f t="shared" si="2"/>
        <v>125.45666537116206</v>
      </c>
      <c r="AU35" s="266">
        <f t="shared" si="2"/>
        <v>147.75055679287306</v>
      </c>
      <c r="AV35" s="267"/>
    </row>
  </sheetData>
  <sheetProtection password="CAA7" sheet="1" objects="1" scenarios="1"/>
  <mergeCells count="9">
    <mergeCell ref="AQ14:AT14"/>
    <mergeCell ref="D14:H14"/>
    <mergeCell ref="K14:O14"/>
    <mergeCell ref="R14:V14"/>
    <mergeCell ref="B2:V3"/>
    <mergeCell ref="B6:V7"/>
    <mergeCell ref="B8:V9"/>
    <mergeCell ref="AC14:AF14"/>
    <mergeCell ref="AJ14:AM14"/>
  </mergeCells>
  <conditionalFormatting sqref="AC21:AG35">
    <cfRule type="expression" dxfId="5" priority="9">
      <formula>AC21=MAX($AN21:$AS21)</formula>
    </cfRule>
  </conditionalFormatting>
  <conditionalFormatting sqref="AB21:AG35">
    <cfRule type="expression" dxfId="4" priority="6">
      <formula>AB21=MIN($AB21:$AG21)</formula>
    </cfRule>
  </conditionalFormatting>
  <conditionalFormatting sqref="AI21:AN35">
    <cfRule type="expression" dxfId="3" priority="2">
      <formula>AI21=MIN($AI21:$AN21)</formula>
    </cfRule>
  </conditionalFormatting>
  <conditionalFormatting sqref="AP21:AU35">
    <cfRule type="expression" dxfId="2" priority="1">
      <formula>AP21=MIN($AP21:$AU21)</formula>
    </cfRule>
  </conditionalFormatting>
  <pageMargins left="0.7" right="0.7" top="0.75" bottom="0.75" header="0.3" footer="0.3"/>
  <pageSetup scale="4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workbookViewId="0"/>
  </sheetViews>
  <sheetFormatPr defaultRowHeight="15" x14ac:dyDescent="0.25"/>
  <cols>
    <col min="1" max="1" width="38.5703125" style="160" customWidth="1"/>
    <col min="2" max="16384" width="9.140625" style="160"/>
  </cols>
  <sheetData>
    <row r="1" spans="1:20" s="170" customFormat="1" ht="15.75" x14ac:dyDescent="0.25">
      <c r="A1" s="169" t="s">
        <v>85</v>
      </c>
      <c r="B1" s="169" t="s">
        <v>86</v>
      </c>
      <c r="C1" s="169" t="s">
        <v>87</v>
      </c>
      <c r="D1" s="169"/>
      <c r="E1" s="169"/>
      <c r="F1" s="169"/>
      <c r="G1" s="169"/>
      <c r="H1" s="169"/>
      <c r="I1" s="169" t="s">
        <v>88</v>
      </c>
      <c r="J1" s="169"/>
      <c r="K1" s="169"/>
      <c r="L1" s="169"/>
      <c r="M1" s="169"/>
      <c r="N1" s="169"/>
      <c r="O1" s="169"/>
      <c r="P1" s="169"/>
      <c r="Q1" s="169"/>
    </row>
    <row r="2" spans="1:20" s="172" customFormat="1" x14ac:dyDescent="0.25">
      <c r="A2" s="171"/>
      <c r="B2" s="171"/>
      <c r="C2" s="171">
        <v>1999</v>
      </c>
      <c r="D2" s="171">
        <v>2000</v>
      </c>
      <c r="E2" s="171">
        <v>2001</v>
      </c>
      <c r="F2" s="171">
        <v>2002</v>
      </c>
      <c r="G2" s="171">
        <v>2003</v>
      </c>
      <c r="H2" s="171">
        <v>2004</v>
      </c>
      <c r="I2" s="171" t="s">
        <v>127</v>
      </c>
      <c r="J2" s="171">
        <v>2006</v>
      </c>
      <c r="K2" s="171">
        <v>2007</v>
      </c>
      <c r="L2" s="171">
        <v>2008</v>
      </c>
      <c r="M2" s="171">
        <v>2009</v>
      </c>
      <c r="N2" s="171">
        <v>2010</v>
      </c>
      <c r="O2" s="171">
        <v>2011</v>
      </c>
      <c r="P2" s="171">
        <v>2012</v>
      </c>
      <c r="Q2" s="171" t="s">
        <v>89</v>
      </c>
    </row>
    <row r="3" spans="1:20" x14ac:dyDescent="0.25">
      <c r="A3" s="173" t="s">
        <v>90</v>
      </c>
      <c r="B3" s="171" t="s">
        <v>91</v>
      </c>
      <c r="C3" s="173">
        <v>437.88</v>
      </c>
      <c r="D3" s="173">
        <v>466.47</v>
      </c>
      <c r="E3" s="173">
        <v>698.39</v>
      </c>
      <c r="F3" s="173">
        <v>532.64</v>
      </c>
      <c r="G3" s="173">
        <v>642.75</v>
      </c>
      <c r="H3" s="173">
        <v>669.67</v>
      </c>
      <c r="I3" s="173">
        <v>714.92</v>
      </c>
      <c r="J3" s="173">
        <v>748.56</v>
      </c>
      <c r="K3" s="173">
        <v>877.16</v>
      </c>
      <c r="L3" s="173">
        <v>1166.5899999999999</v>
      </c>
      <c r="M3" s="173">
        <v>906.21</v>
      </c>
      <c r="N3" s="173">
        <v>750.24</v>
      </c>
      <c r="O3" s="173">
        <v>949.25</v>
      </c>
      <c r="P3" s="173">
        <v>1095.7</v>
      </c>
      <c r="Q3" s="173">
        <v>1098.3</v>
      </c>
    </row>
    <row r="4" spans="1:20" x14ac:dyDescent="0.25">
      <c r="A4" s="173" t="s">
        <v>92</v>
      </c>
      <c r="B4" s="171"/>
      <c r="C4" s="173">
        <v>275.58</v>
      </c>
      <c r="D4" s="173">
        <v>289.12</v>
      </c>
      <c r="E4" s="173">
        <v>433.3</v>
      </c>
      <c r="F4" s="173">
        <v>336.44</v>
      </c>
      <c r="G4" s="173">
        <v>421.49</v>
      </c>
      <c r="H4" s="173">
        <v>420.75</v>
      </c>
      <c r="I4" s="173">
        <v>442.25</v>
      </c>
      <c r="J4" s="173">
        <v>451.32</v>
      </c>
      <c r="K4" s="173">
        <v>546.66999999999996</v>
      </c>
      <c r="L4" s="173">
        <v>731.4</v>
      </c>
      <c r="M4" s="173">
        <v>532.1</v>
      </c>
      <c r="N4" s="173">
        <v>484.17</v>
      </c>
      <c r="O4" s="173">
        <v>606.16999999999996</v>
      </c>
      <c r="P4" s="173">
        <v>618.54999999999995</v>
      </c>
      <c r="Q4" s="173">
        <v>622.25</v>
      </c>
    </row>
    <row r="5" spans="1:20" x14ac:dyDescent="0.25">
      <c r="A5" s="173" t="s">
        <v>93</v>
      </c>
      <c r="B5" s="171" t="s">
        <v>88</v>
      </c>
      <c r="C5" s="173">
        <v>235</v>
      </c>
      <c r="D5" s="173">
        <v>281.5</v>
      </c>
      <c r="E5" s="173">
        <v>331.33</v>
      </c>
      <c r="F5" s="173">
        <v>338.2</v>
      </c>
      <c r="G5" s="173" t="s">
        <v>94</v>
      </c>
      <c r="H5" s="173" t="s">
        <v>94</v>
      </c>
      <c r="I5" s="173" t="s">
        <v>88</v>
      </c>
      <c r="J5" s="173"/>
      <c r="K5" s="173"/>
      <c r="L5" s="173"/>
      <c r="M5" s="173"/>
      <c r="N5" s="173"/>
      <c r="O5" s="173"/>
      <c r="P5" s="173"/>
      <c r="Q5" s="173"/>
    </row>
    <row r="6" spans="1:20" x14ac:dyDescent="0.25">
      <c r="A6" s="173" t="s">
        <v>88</v>
      </c>
      <c r="B6" s="171" t="s">
        <v>88</v>
      </c>
      <c r="C6" s="173" t="s">
        <v>88</v>
      </c>
      <c r="D6" s="173" t="s">
        <v>88</v>
      </c>
      <c r="E6" s="173" t="s">
        <v>88</v>
      </c>
      <c r="F6" s="173" t="s">
        <v>88</v>
      </c>
      <c r="G6" s="173" t="s">
        <v>88</v>
      </c>
      <c r="H6" s="173" t="s">
        <v>88</v>
      </c>
      <c r="I6" s="173" t="s">
        <v>88</v>
      </c>
      <c r="J6" s="173"/>
      <c r="K6" s="173"/>
      <c r="L6" s="173"/>
      <c r="M6" s="173"/>
      <c r="N6" s="173"/>
      <c r="O6" s="173"/>
      <c r="P6" s="173"/>
      <c r="Q6" s="173"/>
    </row>
    <row r="7" spans="1:20" x14ac:dyDescent="0.25">
      <c r="A7" s="173" t="s">
        <v>95</v>
      </c>
      <c r="B7" s="171" t="s">
        <v>96</v>
      </c>
      <c r="C7" s="173">
        <v>416.08</v>
      </c>
      <c r="D7" s="173">
        <v>397.03</v>
      </c>
      <c r="E7" s="173">
        <v>418.65</v>
      </c>
      <c r="F7" s="173">
        <v>405.06</v>
      </c>
      <c r="G7" s="173">
        <v>432.5</v>
      </c>
      <c r="H7" s="173">
        <v>426.79</v>
      </c>
      <c r="I7" s="173">
        <v>411.1</v>
      </c>
      <c r="J7" s="173">
        <v>446.35</v>
      </c>
      <c r="K7" s="173">
        <v>570.15</v>
      </c>
      <c r="L7" s="173">
        <v>1151.95</v>
      </c>
      <c r="M7" s="173">
        <v>687.53</v>
      </c>
      <c r="N7" s="173">
        <v>601.33000000000004</v>
      </c>
      <c r="O7" s="173">
        <v>799.68</v>
      </c>
      <c r="P7" s="173">
        <v>723.29</v>
      </c>
      <c r="Q7" s="173">
        <v>716.7</v>
      </c>
    </row>
    <row r="8" spans="1:20" x14ac:dyDescent="0.25">
      <c r="A8" s="173" t="s">
        <v>88</v>
      </c>
      <c r="B8" s="171" t="s">
        <v>88</v>
      </c>
      <c r="C8" s="173" t="s">
        <v>88</v>
      </c>
      <c r="D8" s="173" t="s">
        <v>88</v>
      </c>
      <c r="E8" s="173" t="s">
        <v>88</v>
      </c>
      <c r="F8" s="173" t="s">
        <v>88</v>
      </c>
      <c r="G8" s="173" t="s">
        <v>88</v>
      </c>
      <c r="H8" s="173" t="s">
        <v>88</v>
      </c>
      <c r="I8" s="173" t="s">
        <v>88</v>
      </c>
      <c r="J8" s="173"/>
      <c r="K8" s="173"/>
      <c r="L8" s="173"/>
      <c r="M8" s="173"/>
      <c r="N8" s="173"/>
      <c r="O8" s="173"/>
      <c r="P8" s="173"/>
      <c r="Q8" s="173"/>
    </row>
    <row r="9" spans="1:20" x14ac:dyDescent="0.25">
      <c r="A9" s="173" t="s">
        <v>97</v>
      </c>
      <c r="B9" s="171" t="s">
        <v>98</v>
      </c>
      <c r="C9" s="173">
        <v>201.42</v>
      </c>
      <c r="D9" s="173">
        <v>188.71</v>
      </c>
      <c r="E9" s="173">
        <v>192.89</v>
      </c>
      <c r="F9" s="173">
        <v>185.12</v>
      </c>
      <c r="G9" s="173">
        <v>199.05</v>
      </c>
      <c r="H9" s="173">
        <v>208.77</v>
      </c>
      <c r="I9" s="173" t="s">
        <v>88</v>
      </c>
      <c r="J9" s="173"/>
      <c r="K9" s="173"/>
      <c r="L9" s="173"/>
      <c r="M9" s="173"/>
      <c r="N9" s="173"/>
      <c r="O9" s="173"/>
      <c r="P9" s="173"/>
      <c r="Q9" s="173"/>
    </row>
    <row r="10" spans="1:20" x14ac:dyDescent="0.25">
      <c r="A10" s="173" t="s">
        <v>88</v>
      </c>
      <c r="B10" s="171" t="s">
        <v>88</v>
      </c>
      <c r="C10" s="173" t="s">
        <v>88</v>
      </c>
      <c r="D10" s="173" t="s">
        <v>88</v>
      </c>
      <c r="E10" s="173" t="s">
        <v>88</v>
      </c>
      <c r="F10" s="173" t="s">
        <v>88</v>
      </c>
      <c r="G10" s="173" t="s">
        <v>88</v>
      </c>
      <c r="H10" s="173" t="s">
        <v>88</v>
      </c>
      <c r="I10" s="173" t="s">
        <v>88</v>
      </c>
      <c r="J10" s="173"/>
      <c r="K10" s="173"/>
      <c r="L10" s="173"/>
      <c r="M10" s="173"/>
      <c r="N10" s="173"/>
      <c r="O10" s="173"/>
      <c r="P10" s="173"/>
      <c r="Q10" s="173"/>
    </row>
    <row r="11" spans="1:20" ht="15.75" thickBot="1" x14ac:dyDescent="0.3">
      <c r="A11" s="174" t="s">
        <v>99</v>
      </c>
      <c r="B11" s="175" t="s">
        <v>100</v>
      </c>
      <c r="C11" s="174">
        <v>264.89999999999998</v>
      </c>
      <c r="D11" s="174">
        <v>256.88</v>
      </c>
      <c r="E11" s="174">
        <v>269.11</v>
      </c>
      <c r="F11" s="174">
        <v>279.33</v>
      </c>
      <c r="G11" s="174">
        <v>295.95</v>
      </c>
      <c r="H11" s="174">
        <v>316.43</v>
      </c>
      <c r="I11" s="174" t="s">
        <v>88</v>
      </c>
      <c r="J11" s="174"/>
      <c r="K11" s="174"/>
      <c r="L11" s="174"/>
      <c r="M11" s="174"/>
      <c r="N11" s="174"/>
      <c r="O11" s="174"/>
      <c r="P11" s="174"/>
      <c r="Q11" s="174"/>
    </row>
    <row r="14" spans="1:20" s="170" customFormat="1" ht="15.75" x14ac:dyDescent="0.25">
      <c r="A14" s="169" t="s">
        <v>85</v>
      </c>
      <c r="B14" s="169" t="s">
        <v>86</v>
      </c>
      <c r="C14" s="169" t="s">
        <v>147</v>
      </c>
      <c r="D14" s="169"/>
      <c r="E14" s="169"/>
      <c r="F14" s="169"/>
      <c r="G14" s="169"/>
      <c r="H14" s="169"/>
      <c r="I14" s="169" t="s">
        <v>88</v>
      </c>
      <c r="J14" s="169"/>
      <c r="K14" s="169"/>
      <c r="L14" s="169"/>
      <c r="M14" s="169"/>
      <c r="N14" s="169"/>
      <c r="O14" s="169"/>
      <c r="P14" s="169"/>
      <c r="Q14" s="169"/>
    </row>
    <row r="15" spans="1:20" x14ac:dyDescent="0.25">
      <c r="A15" s="173"/>
      <c r="B15" s="173"/>
      <c r="C15" s="171">
        <v>1999</v>
      </c>
      <c r="D15" s="171">
        <v>2000</v>
      </c>
      <c r="E15" s="171">
        <v>2001</v>
      </c>
      <c r="F15" s="171">
        <v>2002</v>
      </c>
      <c r="G15" s="171">
        <v>2003</v>
      </c>
      <c r="H15" s="171">
        <v>2004</v>
      </c>
      <c r="I15" s="176" t="s">
        <v>129</v>
      </c>
      <c r="J15" s="171">
        <v>2006</v>
      </c>
      <c r="K15" s="171">
        <v>2007</v>
      </c>
      <c r="L15" s="171">
        <v>2008</v>
      </c>
      <c r="M15" s="171">
        <v>2009</v>
      </c>
      <c r="N15" s="171">
        <v>2010</v>
      </c>
      <c r="O15" s="171">
        <v>2011</v>
      </c>
      <c r="P15" s="171">
        <v>2012</v>
      </c>
      <c r="Q15" s="171" t="s">
        <v>101</v>
      </c>
    </row>
    <row r="16" spans="1:20" x14ac:dyDescent="0.25">
      <c r="A16" s="173" t="s">
        <v>90</v>
      </c>
      <c r="B16" s="171" t="s">
        <v>91</v>
      </c>
      <c r="C16" s="173">
        <v>0.53</v>
      </c>
      <c r="D16" s="173">
        <v>0.56999999999999995</v>
      </c>
      <c r="E16" s="173">
        <v>0.86</v>
      </c>
      <c r="F16" s="173">
        <v>0.64</v>
      </c>
      <c r="G16" s="173">
        <v>0.79</v>
      </c>
      <c r="H16" s="173">
        <v>0.82</v>
      </c>
      <c r="I16" s="173">
        <v>0.88</v>
      </c>
      <c r="J16" s="173">
        <v>0.93</v>
      </c>
      <c r="K16" s="173">
        <v>1.08</v>
      </c>
      <c r="L16" s="173">
        <v>1.43</v>
      </c>
      <c r="M16" s="173">
        <v>1.1000000000000001</v>
      </c>
      <c r="N16" s="173">
        <v>0.93</v>
      </c>
      <c r="O16" s="173">
        <v>1.17</v>
      </c>
      <c r="P16" s="173">
        <v>1.34</v>
      </c>
      <c r="Q16" s="173">
        <v>1.34</v>
      </c>
      <c r="R16" s="160">
        <f>+MIN(G16:Q16)</f>
        <v>0.79</v>
      </c>
      <c r="S16" s="160">
        <f>+MAX(G16:Q16)</f>
        <v>1.43</v>
      </c>
      <c r="T16" s="177">
        <f>+AVERAGE(G16:Q16)</f>
        <v>1.0736363636363635</v>
      </c>
    </row>
    <row r="17" spans="1:20" x14ac:dyDescent="0.25">
      <c r="A17" s="173" t="s">
        <v>92</v>
      </c>
      <c r="B17" s="171"/>
      <c r="C17" s="173">
        <v>0.6</v>
      </c>
      <c r="D17" s="173">
        <v>0.64</v>
      </c>
      <c r="E17" s="173">
        <v>0.95</v>
      </c>
      <c r="F17" s="173">
        <v>0.73</v>
      </c>
      <c r="G17" s="173">
        <v>0.93</v>
      </c>
      <c r="H17" s="173">
        <v>0.9</v>
      </c>
      <c r="I17" s="173">
        <v>0.97</v>
      </c>
      <c r="J17" s="173">
        <v>0.99</v>
      </c>
      <c r="K17" s="173">
        <v>1.19</v>
      </c>
      <c r="L17" s="173">
        <v>1.59</v>
      </c>
      <c r="M17" s="173">
        <v>1.17</v>
      </c>
      <c r="N17" s="173">
        <v>1.06</v>
      </c>
      <c r="O17" s="173">
        <v>1.32</v>
      </c>
      <c r="P17" s="173">
        <v>1.34</v>
      </c>
      <c r="Q17" s="173">
        <v>1.34</v>
      </c>
      <c r="R17" s="160">
        <f t="shared" ref="R17:R20" si="0">+MIN(G17:Q17)</f>
        <v>0.9</v>
      </c>
      <c r="S17" s="160">
        <f t="shared" ref="S17:S20" si="1">+MAX(G17:Q17)</f>
        <v>1.59</v>
      </c>
      <c r="T17" s="177">
        <f t="shared" ref="T17:T20" si="2">+AVERAGE(G17:Q17)</f>
        <v>1.1636363636363638</v>
      </c>
    </row>
    <row r="18" spans="1:20" x14ac:dyDescent="0.25">
      <c r="A18" s="173" t="s">
        <v>93</v>
      </c>
      <c r="B18" s="171" t="s">
        <v>88</v>
      </c>
      <c r="C18" s="173">
        <v>0.68</v>
      </c>
      <c r="D18" s="173">
        <v>0.84</v>
      </c>
      <c r="E18" s="173">
        <v>0.97</v>
      </c>
      <c r="F18" s="173">
        <v>0.99</v>
      </c>
      <c r="G18" s="173" t="s">
        <v>94</v>
      </c>
      <c r="H18" s="173" t="s">
        <v>94</v>
      </c>
      <c r="I18" s="173" t="s">
        <v>88</v>
      </c>
      <c r="J18" s="173"/>
      <c r="K18" s="173"/>
      <c r="L18" s="173"/>
      <c r="M18" s="173"/>
      <c r="N18" s="173"/>
      <c r="O18" s="173"/>
      <c r="P18" s="173"/>
      <c r="Q18" s="173"/>
      <c r="T18" s="177"/>
    </row>
    <row r="19" spans="1:20" x14ac:dyDescent="0.25">
      <c r="A19" s="173" t="s">
        <v>88</v>
      </c>
      <c r="B19" s="171" t="s">
        <v>88</v>
      </c>
      <c r="C19" s="173" t="s">
        <v>88</v>
      </c>
      <c r="D19" s="173" t="s">
        <v>88</v>
      </c>
      <c r="E19" s="173" t="s">
        <v>88</v>
      </c>
      <c r="F19" s="173" t="s">
        <v>88</v>
      </c>
      <c r="G19" s="173" t="s">
        <v>88</v>
      </c>
      <c r="H19" s="173" t="s">
        <v>88</v>
      </c>
      <c r="I19" s="173" t="s">
        <v>88</v>
      </c>
      <c r="J19" s="173"/>
      <c r="K19" s="173"/>
      <c r="L19" s="173"/>
      <c r="M19" s="173"/>
      <c r="N19" s="173"/>
      <c r="O19" s="173"/>
      <c r="P19" s="173"/>
      <c r="Q19" s="173"/>
      <c r="T19" s="177"/>
    </row>
    <row r="20" spans="1:20" x14ac:dyDescent="0.25">
      <c r="A20" s="173" t="s">
        <v>102</v>
      </c>
      <c r="B20" s="171" t="s">
        <v>96</v>
      </c>
      <c r="C20" s="173">
        <v>0.68</v>
      </c>
      <c r="D20" s="173">
        <v>0.64</v>
      </c>
      <c r="E20" s="173">
        <v>0.6</v>
      </c>
      <c r="F20" s="173">
        <v>0.62</v>
      </c>
      <c r="G20" s="173">
        <v>0.64</v>
      </c>
      <c r="H20" s="173">
        <v>0.62</v>
      </c>
      <c r="I20" s="173">
        <v>0.62</v>
      </c>
      <c r="J20" s="173">
        <v>0.68</v>
      </c>
      <c r="K20" s="173">
        <v>0.86</v>
      </c>
      <c r="L20" s="173">
        <v>1.74</v>
      </c>
      <c r="M20" s="173">
        <v>1.04</v>
      </c>
      <c r="N20" s="173">
        <v>0.9</v>
      </c>
      <c r="O20" s="173">
        <v>1.21</v>
      </c>
      <c r="P20" s="173">
        <v>1.1000000000000001</v>
      </c>
      <c r="Q20" s="173">
        <v>1.08</v>
      </c>
      <c r="R20" s="160">
        <f t="shared" si="0"/>
        <v>0.62</v>
      </c>
      <c r="S20" s="160">
        <f t="shared" si="1"/>
        <v>1.74</v>
      </c>
      <c r="T20" s="177">
        <f t="shared" si="2"/>
        <v>0.95363636363636362</v>
      </c>
    </row>
    <row r="21" spans="1:20" x14ac:dyDescent="0.25">
      <c r="A21" s="173" t="s">
        <v>88</v>
      </c>
      <c r="B21" s="171" t="s">
        <v>88</v>
      </c>
      <c r="C21" s="173" t="s">
        <v>88</v>
      </c>
      <c r="D21" s="173" t="s">
        <v>88</v>
      </c>
      <c r="E21" s="173" t="s">
        <v>88</v>
      </c>
      <c r="F21" s="173" t="s">
        <v>88</v>
      </c>
      <c r="G21" s="173" t="s">
        <v>88</v>
      </c>
      <c r="H21" s="173" t="s">
        <v>88</v>
      </c>
      <c r="I21" s="173" t="s">
        <v>88</v>
      </c>
      <c r="J21" s="173"/>
      <c r="K21" s="173"/>
      <c r="L21" s="173"/>
      <c r="M21" s="173"/>
      <c r="N21" s="173"/>
      <c r="O21" s="173"/>
      <c r="P21" s="173"/>
      <c r="Q21" s="173"/>
    </row>
    <row r="22" spans="1:20" x14ac:dyDescent="0.25">
      <c r="A22" s="173" t="s">
        <v>97</v>
      </c>
      <c r="B22" s="171" t="s">
        <v>98</v>
      </c>
      <c r="C22" s="173">
        <v>0.33</v>
      </c>
      <c r="D22" s="173">
        <v>0.31</v>
      </c>
      <c r="E22" s="173">
        <v>0.33</v>
      </c>
      <c r="F22" s="173">
        <v>0.31</v>
      </c>
      <c r="G22" s="173">
        <v>0.33</v>
      </c>
      <c r="H22" s="173">
        <v>0.35</v>
      </c>
      <c r="I22" s="173" t="s">
        <v>88</v>
      </c>
      <c r="J22" s="173"/>
      <c r="K22" s="173"/>
      <c r="L22" s="173"/>
      <c r="M22" s="173"/>
      <c r="N22" s="173"/>
      <c r="O22" s="173"/>
      <c r="P22" s="173"/>
      <c r="Q22" s="173"/>
    </row>
    <row r="23" spans="1:20" x14ac:dyDescent="0.25">
      <c r="A23" s="173" t="s">
        <v>88</v>
      </c>
      <c r="B23" s="171" t="s">
        <v>88</v>
      </c>
      <c r="C23" s="173" t="s">
        <v>88</v>
      </c>
      <c r="D23" s="173" t="s">
        <v>88</v>
      </c>
      <c r="E23" s="173" t="s">
        <v>88</v>
      </c>
      <c r="F23" s="173" t="s">
        <v>88</v>
      </c>
      <c r="G23" s="173" t="s">
        <v>88</v>
      </c>
      <c r="H23" s="173" t="s">
        <v>88</v>
      </c>
      <c r="I23" s="173" t="s">
        <v>88</v>
      </c>
      <c r="J23" s="173"/>
      <c r="K23" s="173"/>
      <c r="L23" s="173"/>
      <c r="M23" s="173"/>
      <c r="N23" s="173"/>
      <c r="O23" s="173"/>
      <c r="P23" s="173"/>
      <c r="Q23" s="173"/>
    </row>
    <row r="24" spans="1:20" x14ac:dyDescent="0.25">
      <c r="A24" s="173" t="s">
        <v>103</v>
      </c>
      <c r="B24" s="171" t="s">
        <v>100</v>
      </c>
      <c r="C24" s="173">
        <v>0.6</v>
      </c>
      <c r="D24" s="173">
        <v>0.55000000000000004</v>
      </c>
      <c r="E24" s="173">
        <v>0.33</v>
      </c>
      <c r="F24" s="173">
        <v>0.55000000000000004</v>
      </c>
      <c r="G24" s="173">
        <v>0.46</v>
      </c>
      <c r="H24" s="173">
        <v>0.55000000000000004</v>
      </c>
      <c r="I24" s="173" t="s">
        <v>88</v>
      </c>
      <c r="J24" s="173"/>
      <c r="K24" s="173"/>
      <c r="L24" s="173"/>
      <c r="M24" s="173"/>
      <c r="N24" s="173"/>
      <c r="O24" s="173"/>
      <c r="P24" s="173"/>
      <c r="Q24" s="173"/>
    </row>
    <row r="25" spans="1:20" ht="15.75" thickBot="1" x14ac:dyDescent="0.3">
      <c r="A25" s="174" t="s">
        <v>104</v>
      </c>
      <c r="B25" s="174"/>
      <c r="C25" s="174"/>
      <c r="D25" s="174"/>
      <c r="E25" s="174"/>
      <c r="F25" s="174"/>
      <c r="G25" s="174"/>
      <c r="H25" s="174"/>
      <c r="I25" s="174"/>
      <c r="J25" s="174"/>
      <c r="K25" s="174"/>
      <c r="L25" s="174"/>
      <c r="M25" s="174"/>
      <c r="N25" s="174"/>
      <c r="O25" s="174"/>
      <c r="P25" s="174"/>
      <c r="Q25" s="174"/>
    </row>
    <row r="26" spans="1:20" x14ac:dyDescent="0.25">
      <c r="A26" s="160" t="s">
        <v>105</v>
      </c>
      <c r="C26" s="160" t="s">
        <v>88</v>
      </c>
      <c r="D26" s="160" t="s">
        <v>88</v>
      </c>
      <c r="E26" s="160" t="s">
        <v>88</v>
      </c>
      <c r="F26" s="160" t="s">
        <v>88</v>
      </c>
      <c r="G26" s="160" t="s">
        <v>88</v>
      </c>
      <c r="H26" s="160" t="s">
        <v>88</v>
      </c>
      <c r="I26" s="160" t="s">
        <v>88</v>
      </c>
    </row>
    <row r="27" spans="1:20" x14ac:dyDescent="0.25">
      <c r="A27" s="160" t="s">
        <v>106</v>
      </c>
    </row>
    <row r="28" spans="1:20" x14ac:dyDescent="0.25">
      <c r="A28" s="160" t="s">
        <v>107</v>
      </c>
    </row>
    <row r="29" spans="1:20" x14ac:dyDescent="0.25">
      <c r="A29" s="160" t="s">
        <v>130</v>
      </c>
    </row>
    <row r="30" spans="1:20" x14ac:dyDescent="0.25">
      <c r="A30" s="160" t="s">
        <v>131</v>
      </c>
    </row>
  </sheetData>
  <sheetProtection password="CAA7" sheet="1" objects="1" scenarios="1"/>
  <conditionalFormatting sqref="C16:Q18 C20:Q20 C19:H19 C22:Q22 C21:I21 C24:Q24 C23:I23">
    <cfRule type="expression" dxfId="1" priority="1">
      <formula>C16=MAX($C16:$Q16)</formula>
    </cfRule>
    <cfRule type="expression" dxfId="0" priority="2">
      <formula>C16=MIN($C16:$Q16)</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0"/>
  <sheetViews>
    <sheetView workbookViewId="0"/>
  </sheetViews>
  <sheetFormatPr defaultRowHeight="15" x14ac:dyDescent="0.25"/>
  <cols>
    <col min="1" max="16384" width="9.140625" style="160"/>
  </cols>
  <sheetData>
    <row r="1" spans="1:39" x14ac:dyDescent="0.25">
      <c r="A1" s="157" t="s">
        <v>108</v>
      </c>
      <c r="B1" s="158"/>
      <c r="C1" s="159"/>
      <c r="AE1" s="157"/>
    </row>
    <row r="2" spans="1:39" x14ac:dyDescent="0.25">
      <c r="A2" s="161" t="s">
        <v>109</v>
      </c>
      <c r="B2" s="158"/>
      <c r="C2" s="159"/>
      <c r="AE2" s="161"/>
      <c r="AF2" s="158"/>
      <c r="AG2" s="159"/>
    </row>
    <row r="3" spans="1:39" x14ac:dyDescent="0.25">
      <c r="A3" s="161"/>
      <c r="B3" s="162"/>
      <c r="AE3" s="161"/>
      <c r="AF3" s="162"/>
    </row>
    <row r="4" spans="1:39" x14ac:dyDescent="0.25">
      <c r="A4" s="160" t="s">
        <v>110</v>
      </c>
      <c r="B4" s="162"/>
      <c r="C4" s="160" t="s">
        <v>111</v>
      </c>
      <c r="AF4" s="162"/>
    </row>
    <row r="5" spans="1:39" x14ac:dyDescent="0.25">
      <c r="A5" s="163" t="s">
        <v>112</v>
      </c>
      <c r="B5" s="162" t="s">
        <v>113</v>
      </c>
    </row>
    <row r="6" spans="1:39" x14ac:dyDescent="0.25">
      <c r="A6" s="164"/>
      <c r="B6" s="165">
        <v>1976</v>
      </c>
      <c r="C6" s="165">
        <v>1977</v>
      </c>
      <c r="D6" s="165">
        <v>1978</v>
      </c>
      <c r="E6" s="165">
        <v>1979</v>
      </c>
      <c r="F6" s="165">
        <v>1980</v>
      </c>
      <c r="G6" s="165">
        <v>1981</v>
      </c>
      <c r="H6" s="165">
        <v>1982</v>
      </c>
      <c r="I6" s="165">
        <v>1983</v>
      </c>
      <c r="J6" s="165">
        <v>1984</v>
      </c>
      <c r="K6" s="165">
        <v>1985</v>
      </c>
      <c r="L6" s="165">
        <v>1986</v>
      </c>
      <c r="M6" s="165">
        <v>1987</v>
      </c>
      <c r="N6" s="165">
        <v>1988</v>
      </c>
      <c r="O6" s="165">
        <v>1989</v>
      </c>
      <c r="P6" s="165">
        <v>1990</v>
      </c>
      <c r="Q6" s="165">
        <v>1991</v>
      </c>
      <c r="R6" s="165">
        <v>1992</v>
      </c>
      <c r="S6" s="165">
        <v>1993</v>
      </c>
      <c r="T6" s="165">
        <v>1994</v>
      </c>
      <c r="U6" s="165">
        <v>1995</v>
      </c>
      <c r="V6" s="165">
        <v>1996</v>
      </c>
      <c r="W6" s="165">
        <v>1997</v>
      </c>
      <c r="X6" s="165">
        <v>1998</v>
      </c>
      <c r="Y6" s="165">
        <v>1999</v>
      </c>
      <c r="Z6" s="165">
        <v>2000</v>
      </c>
      <c r="AA6" s="165">
        <v>2001</v>
      </c>
      <c r="AB6" s="165">
        <v>2002</v>
      </c>
      <c r="AC6" s="165">
        <v>2003</v>
      </c>
      <c r="AD6" s="165">
        <v>2004</v>
      </c>
      <c r="AE6" s="165">
        <v>2005</v>
      </c>
      <c r="AF6" s="165">
        <v>2006</v>
      </c>
      <c r="AG6" s="165">
        <v>2007</v>
      </c>
      <c r="AH6" s="165">
        <v>2008</v>
      </c>
      <c r="AI6" s="165">
        <v>2009</v>
      </c>
      <c r="AJ6" s="165">
        <v>2010</v>
      </c>
      <c r="AK6" s="165">
        <v>2011</v>
      </c>
      <c r="AL6" s="165">
        <v>2012</v>
      </c>
      <c r="AM6" s="165">
        <v>2013</v>
      </c>
    </row>
    <row r="7" spans="1:39" x14ac:dyDescent="0.25">
      <c r="A7" s="166" t="s">
        <v>114</v>
      </c>
      <c r="B7" s="167">
        <v>50.02</v>
      </c>
      <c r="C7" s="167">
        <v>54</v>
      </c>
      <c r="D7" s="167">
        <v>53.24</v>
      </c>
      <c r="E7" s="167">
        <v>46.08</v>
      </c>
      <c r="F7" s="167">
        <v>60.11</v>
      </c>
      <c r="G7" s="167">
        <v>75.77</v>
      </c>
      <c r="H7" s="167">
        <v>67.569999999999993</v>
      </c>
      <c r="I7" s="167">
        <v>72.89</v>
      </c>
      <c r="J7" s="167">
        <v>74.27</v>
      </c>
      <c r="K7" s="167">
        <v>81.739999999999995</v>
      </c>
      <c r="L7" s="167">
        <v>93.34</v>
      </c>
      <c r="M7" s="167">
        <v>65.31</v>
      </c>
      <c r="N7" s="167">
        <v>59.17</v>
      </c>
      <c r="O7" s="167">
        <v>66.95</v>
      </c>
      <c r="P7" s="167">
        <v>63.16</v>
      </c>
      <c r="Q7" s="167">
        <v>59.41</v>
      </c>
      <c r="R7" s="167">
        <v>52.69</v>
      </c>
      <c r="S7" s="167">
        <v>64.87</v>
      </c>
      <c r="T7" s="167">
        <v>63.88</v>
      </c>
      <c r="U7" s="167">
        <v>62</v>
      </c>
      <c r="V7" s="167">
        <v>71.88</v>
      </c>
      <c r="W7" s="167">
        <v>77.23</v>
      </c>
      <c r="X7" s="167">
        <v>81.8125</v>
      </c>
      <c r="Y7" s="167">
        <v>77.13333333333334</v>
      </c>
      <c r="Z7" s="167">
        <v>70.8</v>
      </c>
      <c r="AA7" s="167">
        <v>79.285714285714306</v>
      </c>
      <c r="AB7" s="167">
        <v>113.75</v>
      </c>
      <c r="AC7" s="167">
        <v>137.52380952380952</v>
      </c>
      <c r="AD7" s="167">
        <v>79.38095238095238</v>
      </c>
      <c r="AE7" s="167">
        <v>69.336363636363643</v>
      </c>
      <c r="AF7" s="167">
        <v>60.206190476190486</v>
      </c>
      <c r="AG7" s="167">
        <v>60.888888888888886</v>
      </c>
      <c r="AH7" s="167">
        <v>62.59375</v>
      </c>
      <c r="AI7" s="167">
        <v>77.48</v>
      </c>
      <c r="AJ7" s="167">
        <v>118.91</v>
      </c>
      <c r="AK7" s="167">
        <v>77.56</v>
      </c>
      <c r="AL7" s="167">
        <v>59.89</v>
      </c>
      <c r="AM7" s="167">
        <v>62.16</v>
      </c>
    </row>
    <row r="8" spans="1:39" x14ac:dyDescent="0.25">
      <c r="A8" s="166" t="s">
        <v>115</v>
      </c>
      <c r="B8" s="167">
        <v>54.29</v>
      </c>
      <c r="C8" s="167">
        <v>53.76</v>
      </c>
      <c r="D8" s="167">
        <v>54.39</v>
      </c>
      <c r="E8" s="167">
        <v>46.85</v>
      </c>
      <c r="F8" s="167">
        <v>61.58</v>
      </c>
      <c r="G8" s="167">
        <v>75.03</v>
      </c>
      <c r="H8" s="167">
        <v>67.349999999999994</v>
      </c>
      <c r="I8" s="167">
        <v>75.33</v>
      </c>
      <c r="J8" s="167">
        <v>72.08</v>
      </c>
      <c r="K8" s="167">
        <v>83.33</v>
      </c>
      <c r="L8" s="167">
        <v>91.74</v>
      </c>
      <c r="M8" s="167">
        <v>62.3</v>
      </c>
      <c r="N8" s="167">
        <v>58.64</v>
      </c>
      <c r="O8" s="167">
        <v>69.48</v>
      </c>
      <c r="P8" s="167">
        <v>63.26</v>
      </c>
      <c r="Q8" s="167">
        <v>55.41</v>
      </c>
      <c r="R8" s="167">
        <v>54.36</v>
      </c>
      <c r="S8" s="167">
        <v>66.72</v>
      </c>
      <c r="T8" s="167">
        <v>65.41</v>
      </c>
      <c r="U8" s="167">
        <v>60.88</v>
      </c>
      <c r="V8" s="167">
        <v>75.569999999999993</v>
      </c>
      <c r="W8" s="167">
        <v>73.692307692307693</v>
      </c>
      <c r="X8" s="167">
        <v>75.214285714285708</v>
      </c>
      <c r="Y8" s="167">
        <v>77.8</v>
      </c>
      <c r="Z8" s="167">
        <v>71.6875</v>
      </c>
      <c r="AA8" s="167">
        <v>78.785714285714292</v>
      </c>
      <c r="AB8" s="167">
        <v>114.28571428571429</v>
      </c>
      <c r="AC8" s="167">
        <v>133</v>
      </c>
      <c r="AD8" s="167">
        <v>79.238095238095241</v>
      </c>
      <c r="AE8" s="167">
        <v>69.307142857142864</v>
      </c>
      <c r="AF8" s="167">
        <v>59.626666666666665</v>
      </c>
      <c r="AG8" s="167">
        <v>58.944444444444443</v>
      </c>
      <c r="AH8" s="167">
        <v>63.43333333333333</v>
      </c>
      <c r="AI8" s="167">
        <v>76.19</v>
      </c>
      <c r="AJ8" s="167">
        <v>113.61</v>
      </c>
      <c r="AK8" s="167">
        <v>72.61</v>
      </c>
      <c r="AL8" s="167">
        <v>58.53</v>
      </c>
      <c r="AM8" s="167">
        <v>62.08</v>
      </c>
    </row>
    <row r="9" spans="1:39" x14ac:dyDescent="0.25">
      <c r="A9" s="166" t="s">
        <v>116</v>
      </c>
      <c r="B9" s="167">
        <v>54.8</v>
      </c>
      <c r="C9" s="167">
        <v>49.89</v>
      </c>
      <c r="D9" s="167">
        <v>52.02</v>
      </c>
      <c r="E9" s="167">
        <v>48.37</v>
      </c>
      <c r="F9" s="167">
        <v>62.55</v>
      </c>
      <c r="G9" s="167">
        <v>72.77</v>
      </c>
      <c r="H9" s="167">
        <v>69.430000000000007</v>
      </c>
      <c r="I9" s="167">
        <v>72.569999999999993</v>
      </c>
      <c r="J9" s="167">
        <v>74.209999999999994</v>
      </c>
      <c r="K9" s="167">
        <v>92.11</v>
      </c>
      <c r="L9" s="167">
        <v>90</v>
      </c>
      <c r="M9" s="167">
        <v>61.13</v>
      </c>
      <c r="N9" s="167">
        <v>58.09</v>
      </c>
      <c r="O9" s="167">
        <v>68.2</v>
      </c>
      <c r="P9" s="167">
        <v>64.42</v>
      </c>
      <c r="Q9" s="167">
        <v>56.74</v>
      </c>
      <c r="R9" s="167">
        <v>52.35</v>
      </c>
      <c r="S9" s="167">
        <v>67.599999999999994</v>
      </c>
      <c r="T9" s="167">
        <v>65.25</v>
      </c>
      <c r="U9" s="167">
        <v>61.38</v>
      </c>
      <c r="V9" s="167">
        <v>80.290000000000006</v>
      </c>
      <c r="W9" s="167">
        <v>84.428571428571431</v>
      </c>
      <c r="X9" s="167">
        <v>77.46875</v>
      </c>
      <c r="Y9" s="167">
        <v>75.75</v>
      </c>
      <c r="Z9" s="167">
        <v>71.599999999999994</v>
      </c>
      <c r="AA9" s="167">
        <v>77.538461538461533</v>
      </c>
      <c r="AB9" s="167">
        <v>107.15789473684211</v>
      </c>
      <c r="AC9" s="167">
        <v>133.75</v>
      </c>
      <c r="AD9" s="167">
        <v>79.277777777777771</v>
      </c>
      <c r="AE9" s="167">
        <v>67.628260869565224</v>
      </c>
      <c r="AF9" s="167">
        <v>62.766499999999994</v>
      </c>
      <c r="AG9" s="167">
        <v>63.89473684210526</v>
      </c>
      <c r="AH9" s="167">
        <v>61.43333333333333</v>
      </c>
      <c r="AI9" s="167">
        <v>77.010000000000005</v>
      </c>
      <c r="AJ9" s="167">
        <v>113.52</v>
      </c>
      <c r="AK9" s="167">
        <v>71.11</v>
      </c>
      <c r="AL9" s="167">
        <v>64.239999999999995</v>
      </c>
      <c r="AM9" s="167">
        <v>67.709999999999994</v>
      </c>
    </row>
    <row r="10" spans="1:39" x14ac:dyDescent="0.25">
      <c r="A10" s="166" t="s">
        <v>117</v>
      </c>
      <c r="B10" s="167">
        <v>53.5</v>
      </c>
      <c r="C10" s="167">
        <v>50.25</v>
      </c>
      <c r="D10" s="167">
        <v>53.52</v>
      </c>
      <c r="E10" s="167">
        <v>48.66</v>
      </c>
      <c r="F10" s="167">
        <v>62.49</v>
      </c>
      <c r="G10" s="167">
        <v>74.3</v>
      </c>
      <c r="H10" s="167">
        <v>72.47</v>
      </c>
      <c r="I10" s="167">
        <v>73.14</v>
      </c>
      <c r="J10" s="167">
        <v>72.569999999999993</v>
      </c>
      <c r="K10" s="167">
        <v>93.59</v>
      </c>
      <c r="L10" s="167">
        <v>86.72</v>
      </c>
      <c r="M10" s="167">
        <v>60.11</v>
      </c>
      <c r="N10" s="167">
        <v>56.65</v>
      </c>
      <c r="O10" s="167">
        <v>66.319999999999993</v>
      </c>
      <c r="P10" s="167">
        <v>64.28</v>
      </c>
      <c r="Q10" s="167">
        <v>53.11</v>
      </c>
      <c r="R10" s="167">
        <v>52.35</v>
      </c>
      <c r="S10" s="167">
        <v>66.349999999999994</v>
      </c>
      <c r="T10" s="167">
        <v>63.13</v>
      </c>
      <c r="U10" s="167">
        <v>61.26</v>
      </c>
      <c r="V10" s="167">
        <v>80.88</v>
      </c>
      <c r="W10" s="167">
        <v>83.714285714285708</v>
      </c>
      <c r="X10" s="167">
        <v>75.599999999999994</v>
      </c>
      <c r="Y10" s="167">
        <v>76.466666666666669</v>
      </c>
      <c r="Z10" s="167">
        <v>68.25</v>
      </c>
      <c r="AA10" s="167">
        <v>78.357142857142861</v>
      </c>
      <c r="AB10" s="167">
        <v>113.1</v>
      </c>
      <c r="AC10" s="167">
        <v>123.65</v>
      </c>
      <c r="AD10" s="167">
        <v>78.94736842105263</v>
      </c>
      <c r="AE10" s="167">
        <v>67.63181818181819</v>
      </c>
      <c r="AF10" s="167">
        <v>63.945</v>
      </c>
      <c r="AG10" s="167">
        <v>61.888888888888886</v>
      </c>
      <c r="AH10" s="167">
        <v>66.03125</v>
      </c>
      <c r="AI10" s="167">
        <v>79.58</v>
      </c>
      <c r="AJ10" s="167">
        <v>118.38</v>
      </c>
      <c r="AK10" s="167">
        <v>72.89</v>
      </c>
      <c r="AL10" s="167">
        <v>63.56</v>
      </c>
      <c r="AM10" s="167">
        <v>72.95</v>
      </c>
    </row>
    <row r="11" spans="1:39" x14ac:dyDescent="0.25">
      <c r="A11" s="166" t="s">
        <v>118</v>
      </c>
      <c r="B11" s="167">
        <v>54.33</v>
      </c>
      <c r="C11" s="167">
        <v>54.46</v>
      </c>
      <c r="D11" s="167">
        <v>52.7</v>
      </c>
      <c r="E11" s="167">
        <v>50.54</v>
      </c>
      <c r="F11" s="167">
        <v>62.66</v>
      </c>
      <c r="G11" s="167">
        <v>77.13</v>
      </c>
      <c r="H11" s="167">
        <v>71.63</v>
      </c>
      <c r="I11" s="167">
        <v>77.36</v>
      </c>
      <c r="J11" s="167">
        <v>72.66</v>
      </c>
      <c r="K11" s="167">
        <v>94.44</v>
      </c>
      <c r="L11" s="167">
        <v>85.78</v>
      </c>
      <c r="M11" s="167">
        <v>57.24</v>
      </c>
      <c r="N11" s="167">
        <v>54</v>
      </c>
      <c r="O11" s="167">
        <v>65.33</v>
      </c>
      <c r="P11" s="167">
        <v>62.5</v>
      </c>
      <c r="Q11" s="167">
        <v>53.03</v>
      </c>
      <c r="R11" s="167">
        <v>54.06</v>
      </c>
      <c r="S11" s="167">
        <v>66.260000000000005</v>
      </c>
      <c r="T11" s="167">
        <v>64.38</v>
      </c>
      <c r="U11" s="167">
        <v>62.85</v>
      </c>
      <c r="V11" s="167">
        <v>81.790000000000006</v>
      </c>
      <c r="W11" s="167">
        <v>85.285714285714292</v>
      </c>
      <c r="X11" s="167">
        <v>75.433333333333337</v>
      </c>
      <c r="Y11" s="167">
        <v>75.875</v>
      </c>
      <c r="Z11" s="167">
        <v>70.03125</v>
      </c>
      <c r="AA11" s="167">
        <v>82.066666666666663</v>
      </c>
      <c r="AB11" s="167">
        <v>113.3</v>
      </c>
      <c r="AC11" s="167">
        <v>128.66666666666666</v>
      </c>
      <c r="AD11" s="167">
        <v>79.523809523809518</v>
      </c>
      <c r="AE11" s="167">
        <v>68.17</v>
      </c>
      <c r="AF11" s="167">
        <v>64.063000000000002</v>
      </c>
      <c r="AG11" s="167">
        <v>62.722222222222221</v>
      </c>
      <c r="AH11" s="167">
        <v>67.933333333333337</v>
      </c>
      <c r="AI11" s="167">
        <v>77.489999999999995</v>
      </c>
      <c r="AJ11" s="167">
        <v>114.95</v>
      </c>
      <c r="AK11" s="167">
        <v>68.5</v>
      </c>
      <c r="AL11" s="167">
        <v>64.17</v>
      </c>
      <c r="AM11" s="167">
        <v>72.28</v>
      </c>
    </row>
    <row r="12" spans="1:39" x14ac:dyDescent="0.25">
      <c r="A12" s="166" t="s">
        <v>119</v>
      </c>
      <c r="B12" s="167">
        <v>53.97</v>
      </c>
      <c r="C12" s="167">
        <v>53.12</v>
      </c>
      <c r="D12" s="167">
        <v>49.38</v>
      </c>
      <c r="E12" s="167">
        <v>49.87</v>
      </c>
      <c r="F12" s="167">
        <v>63.2</v>
      </c>
      <c r="G12" s="167">
        <v>74</v>
      </c>
      <c r="H12" s="167">
        <v>70.27</v>
      </c>
      <c r="I12" s="167">
        <v>77.13</v>
      </c>
      <c r="J12" s="167">
        <v>73.680000000000007</v>
      </c>
      <c r="K12" s="167">
        <v>97.5</v>
      </c>
      <c r="L12" s="167">
        <v>84.78</v>
      </c>
      <c r="M12" s="167">
        <v>57.69</v>
      </c>
      <c r="N12" s="167">
        <v>67.319999999999993</v>
      </c>
      <c r="O12" s="167">
        <v>61.58</v>
      </c>
      <c r="P12" s="167">
        <v>62.29</v>
      </c>
      <c r="Q12" s="167">
        <v>52.74</v>
      </c>
      <c r="R12" s="167">
        <v>54.23</v>
      </c>
      <c r="S12" s="167">
        <v>65.290000000000006</v>
      </c>
      <c r="T12" s="167">
        <v>64.03</v>
      </c>
      <c r="U12" s="167">
        <v>57.13</v>
      </c>
      <c r="V12" s="167">
        <v>79.67</v>
      </c>
      <c r="W12" s="167">
        <v>83.384615384615387</v>
      </c>
      <c r="X12" s="167">
        <v>79.666666666666671</v>
      </c>
      <c r="Y12" s="167">
        <v>74.333333333333329</v>
      </c>
      <c r="Z12" s="167">
        <v>71.859375</v>
      </c>
      <c r="AA12" s="167">
        <v>96.538461538461533</v>
      </c>
      <c r="AB12" s="167">
        <v>112.11111111111111</v>
      </c>
      <c r="AC12" s="167">
        <v>122</v>
      </c>
      <c r="AD12" s="167">
        <v>81.545454545454547</v>
      </c>
      <c r="AE12" s="167">
        <v>68.147826086956528</v>
      </c>
      <c r="AF12" s="167">
        <v>59.1</v>
      </c>
      <c r="AG12" s="167">
        <v>60.882352941176471</v>
      </c>
      <c r="AH12" s="167">
        <v>67.766666666666666</v>
      </c>
      <c r="AI12" s="167">
        <v>82.68</v>
      </c>
      <c r="AJ12" s="167">
        <v>110.21</v>
      </c>
      <c r="AK12" s="167">
        <v>68.53</v>
      </c>
      <c r="AL12" s="167">
        <v>61.65</v>
      </c>
      <c r="AM12" s="167">
        <v>70.16</v>
      </c>
    </row>
    <row r="13" spans="1:39" x14ac:dyDescent="0.25">
      <c r="A13" s="166" t="s">
        <v>120</v>
      </c>
      <c r="B13" s="167">
        <v>54.61</v>
      </c>
      <c r="C13" s="167">
        <v>52.44</v>
      </c>
      <c r="D13" s="167">
        <v>45.75</v>
      </c>
      <c r="E13" s="167">
        <v>50.13</v>
      </c>
      <c r="F13" s="167">
        <v>71.92</v>
      </c>
      <c r="G13" s="167">
        <v>70.59</v>
      </c>
      <c r="H13" s="167">
        <v>71.89</v>
      </c>
      <c r="I13" s="167">
        <v>78.52</v>
      </c>
      <c r="J13" s="167">
        <v>72.44</v>
      </c>
      <c r="K13" s="167">
        <v>92.54</v>
      </c>
      <c r="L13" s="167">
        <v>78.69</v>
      </c>
      <c r="M13" s="167">
        <v>58.5</v>
      </c>
      <c r="N13" s="167">
        <v>70.55</v>
      </c>
      <c r="O13" s="167">
        <v>60.03</v>
      </c>
      <c r="P13" s="167">
        <v>60.91</v>
      </c>
      <c r="Q13" s="167">
        <v>53.93</v>
      </c>
      <c r="R13" s="167">
        <v>56.56</v>
      </c>
      <c r="S13" s="167">
        <v>65.290000000000006</v>
      </c>
      <c r="T13" s="167">
        <v>61.63</v>
      </c>
      <c r="U13" s="167">
        <v>64.94</v>
      </c>
      <c r="V13" s="167">
        <v>72</v>
      </c>
      <c r="W13" s="167">
        <v>78</v>
      </c>
      <c r="X13" s="167">
        <v>78.214285714285708</v>
      </c>
      <c r="Y13" s="167">
        <v>72.230769230769226</v>
      </c>
      <c r="Z13" s="167">
        <v>80.15384615384616</v>
      </c>
      <c r="AA13" s="167">
        <v>91.251499999999993</v>
      </c>
      <c r="AB13" s="167">
        <v>121.75714285714287</v>
      </c>
      <c r="AC13" s="167">
        <v>104.55</v>
      </c>
      <c r="AD13" s="167">
        <v>76.849999999999994</v>
      </c>
      <c r="AE13" s="167">
        <v>67.438095238095244</v>
      </c>
      <c r="AF13" s="167">
        <v>57.445</v>
      </c>
      <c r="AG13" s="167">
        <v>59.764705882352942</v>
      </c>
      <c r="AH13" s="167">
        <v>70.5</v>
      </c>
      <c r="AI13" s="167">
        <v>101.58</v>
      </c>
      <c r="AJ13" s="167">
        <v>90.11</v>
      </c>
      <c r="AK13" s="167">
        <v>68.239999999999995</v>
      </c>
      <c r="AL13" s="167">
        <v>62.5</v>
      </c>
      <c r="AM13" s="167">
        <v>74.61</v>
      </c>
    </row>
    <row r="14" spans="1:39" x14ac:dyDescent="0.25">
      <c r="A14" s="166" t="s">
        <v>121</v>
      </c>
      <c r="B14" s="167">
        <v>51.03</v>
      </c>
      <c r="C14" s="167">
        <v>53.36</v>
      </c>
      <c r="D14" s="167">
        <v>45.25</v>
      </c>
      <c r="E14" s="167">
        <v>55.12</v>
      </c>
      <c r="F14" s="167">
        <v>72.209999999999994</v>
      </c>
      <c r="G14" s="167">
        <v>69.14</v>
      </c>
      <c r="H14" s="167">
        <v>74.790000000000006</v>
      </c>
      <c r="I14" s="167">
        <v>73.48</v>
      </c>
      <c r="J14" s="167">
        <v>79.540000000000006</v>
      </c>
      <c r="K14" s="167">
        <v>99.37</v>
      </c>
      <c r="L14" s="167">
        <v>71.72</v>
      </c>
      <c r="M14" s="167">
        <v>58.45</v>
      </c>
      <c r="N14" s="167">
        <v>66.84</v>
      </c>
      <c r="O14" s="167">
        <v>61.09</v>
      </c>
      <c r="P14" s="167">
        <v>61.22</v>
      </c>
      <c r="Q14" s="167">
        <v>52.33</v>
      </c>
      <c r="R14" s="167">
        <v>58.91</v>
      </c>
      <c r="S14" s="167">
        <v>65.599999999999994</v>
      </c>
      <c r="T14" s="167">
        <v>60.09</v>
      </c>
      <c r="U14" s="167">
        <v>64.5</v>
      </c>
      <c r="V14" s="167">
        <v>76.13</v>
      </c>
      <c r="W14" s="167">
        <v>79.214285714285708</v>
      </c>
      <c r="X14" s="167">
        <v>78</v>
      </c>
      <c r="Y14" s="167">
        <v>71.933333333333337</v>
      </c>
      <c r="Z14" s="167">
        <v>77.357142857142861</v>
      </c>
      <c r="AA14" s="167">
        <v>98.030909090909091</v>
      </c>
      <c r="AB14" s="167">
        <v>136.5</v>
      </c>
      <c r="AC14" s="167">
        <v>90.608695652173907</v>
      </c>
      <c r="AD14" s="167">
        <v>73.944444444444443</v>
      </c>
      <c r="AE14" s="167">
        <v>66.454347826086959</v>
      </c>
      <c r="AF14" s="167">
        <v>55.344999999999999</v>
      </c>
      <c r="AG14" s="167">
        <v>61.088235294117645</v>
      </c>
      <c r="AH14" s="167">
        <v>76.466666666666669</v>
      </c>
      <c r="AI14" s="167">
        <v>113.42</v>
      </c>
      <c r="AJ14" s="167">
        <v>105.21</v>
      </c>
      <c r="AK14" s="167">
        <v>65.39</v>
      </c>
      <c r="AL14" s="168">
        <v>63.53</v>
      </c>
    </row>
    <row r="15" spans="1:39" x14ac:dyDescent="0.25">
      <c r="A15" s="166" t="s">
        <v>122</v>
      </c>
      <c r="B15" s="167">
        <v>53.94</v>
      </c>
      <c r="C15" s="167">
        <v>51.85</v>
      </c>
      <c r="D15" s="167">
        <v>42.31</v>
      </c>
      <c r="E15" s="167">
        <v>52.79</v>
      </c>
      <c r="F15" s="167">
        <v>74.97</v>
      </c>
      <c r="G15" s="167">
        <v>72.739999999999995</v>
      </c>
      <c r="H15" s="167">
        <v>70.760000000000005</v>
      </c>
      <c r="I15" s="167">
        <v>72.23</v>
      </c>
      <c r="J15" s="167">
        <v>76.5</v>
      </c>
      <c r="K15" s="167">
        <v>102.5</v>
      </c>
      <c r="L15" s="167">
        <v>70.45</v>
      </c>
      <c r="M15" s="167">
        <v>61.48</v>
      </c>
      <c r="N15" s="167">
        <v>67</v>
      </c>
      <c r="O15" s="167">
        <v>62.55</v>
      </c>
      <c r="P15" s="167">
        <v>58.51</v>
      </c>
      <c r="Q15" s="167">
        <v>53</v>
      </c>
      <c r="R15" s="167">
        <v>61.23</v>
      </c>
      <c r="S15" s="167">
        <v>64.41</v>
      </c>
      <c r="T15" s="167">
        <v>61.56</v>
      </c>
      <c r="U15" s="167">
        <v>65.72</v>
      </c>
      <c r="V15" s="167">
        <v>72.5</v>
      </c>
      <c r="W15" s="167">
        <v>80.266666666666666</v>
      </c>
      <c r="X15" s="167">
        <v>78.13333333333334</v>
      </c>
      <c r="Y15" s="167">
        <v>71.571428571428569</v>
      </c>
      <c r="Z15" s="167">
        <v>83.428571428571431</v>
      </c>
      <c r="AA15" s="167">
        <v>106.17391304347827</v>
      </c>
      <c r="AB15" s="167">
        <v>135.47619047619048</v>
      </c>
      <c r="AC15" s="167">
        <v>84.304347826086953</v>
      </c>
      <c r="AD15" s="167">
        <v>71.181818181818187</v>
      </c>
      <c r="AE15" s="167">
        <v>64.010000000000005</v>
      </c>
      <c r="AF15" s="167">
        <v>58.2</v>
      </c>
      <c r="AG15" s="167">
        <v>60.441176470588232</v>
      </c>
      <c r="AH15" s="167">
        <v>76.8</v>
      </c>
      <c r="AI15" s="167">
        <v>113.2</v>
      </c>
      <c r="AJ15" s="167">
        <v>90.78</v>
      </c>
      <c r="AK15" s="167">
        <v>64.17</v>
      </c>
      <c r="AL15" s="168">
        <v>62.35</v>
      </c>
    </row>
    <row r="16" spans="1:39" x14ac:dyDescent="0.25">
      <c r="A16" s="166" t="s">
        <v>123</v>
      </c>
      <c r="B16" s="167">
        <v>58.91</v>
      </c>
      <c r="C16" s="167">
        <v>54.82</v>
      </c>
      <c r="D16" s="167">
        <v>44.03</v>
      </c>
      <c r="E16" s="167">
        <v>56.3</v>
      </c>
      <c r="F16" s="167">
        <v>76.67</v>
      </c>
      <c r="G16" s="167">
        <v>65.709999999999994</v>
      </c>
      <c r="H16" s="167">
        <v>71.069999999999993</v>
      </c>
      <c r="I16" s="167">
        <v>71.180000000000007</v>
      </c>
      <c r="J16" s="167">
        <v>77.09</v>
      </c>
      <c r="K16" s="167">
        <v>100.29</v>
      </c>
      <c r="L16" s="167">
        <v>69.22</v>
      </c>
      <c r="M16" s="167">
        <v>63.22</v>
      </c>
      <c r="N16" s="167">
        <v>67.41</v>
      </c>
      <c r="O16" s="167">
        <v>60.53</v>
      </c>
      <c r="P16" s="167">
        <v>55.84</v>
      </c>
      <c r="Q16" s="167">
        <v>51.2</v>
      </c>
      <c r="R16" s="167">
        <v>61.78</v>
      </c>
      <c r="S16" s="167">
        <v>64.31</v>
      </c>
      <c r="T16" s="167">
        <v>60.25</v>
      </c>
      <c r="U16" s="167">
        <v>68.97</v>
      </c>
      <c r="V16" s="167">
        <v>75.33</v>
      </c>
      <c r="W16" s="167">
        <v>81.1875</v>
      </c>
      <c r="X16" s="167">
        <v>78.466666666666669</v>
      </c>
      <c r="Y16" s="167">
        <v>70.506666666666661</v>
      </c>
      <c r="Z16" s="167">
        <v>83.533333333333331</v>
      </c>
      <c r="AA16" s="167">
        <v>102.47499999999999</v>
      </c>
      <c r="AB16" s="167">
        <v>136.38095238095238</v>
      </c>
      <c r="AC16" s="167">
        <v>82.272727272727266</v>
      </c>
      <c r="AD16" s="167">
        <v>70.609090909090909</v>
      </c>
      <c r="AE16" s="167">
        <v>66.88</v>
      </c>
      <c r="AF16" s="167">
        <v>57.833333333333336</v>
      </c>
      <c r="AG16" s="167">
        <v>62.03125</v>
      </c>
      <c r="AH16" s="167">
        <v>76.66</v>
      </c>
      <c r="AI16" s="167">
        <v>110.99</v>
      </c>
      <c r="AJ16" s="167">
        <v>90.73</v>
      </c>
      <c r="AK16" s="167">
        <v>61.06</v>
      </c>
      <c r="AL16" s="168">
        <v>61.88</v>
      </c>
    </row>
    <row r="17" spans="1:39" x14ac:dyDescent="0.25">
      <c r="A17" s="166" t="s">
        <v>124</v>
      </c>
      <c r="B17" s="167">
        <v>57.68</v>
      </c>
      <c r="C17" s="167">
        <v>54.41</v>
      </c>
      <c r="D17" s="167">
        <v>43.83</v>
      </c>
      <c r="E17" s="167">
        <v>57.85</v>
      </c>
      <c r="F17" s="167">
        <v>70.95</v>
      </c>
      <c r="G17" s="167">
        <v>63.97</v>
      </c>
      <c r="H17" s="167">
        <v>73.8</v>
      </c>
      <c r="I17" s="167">
        <v>73.790000000000006</v>
      </c>
      <c r="J17" s="167">
        <v>79.59</v>
      </c>
      <c r="K17" s="167">
        <v>97.5</v>
      </c>
      <c r="L17" s="167">
        <v>68.13</v>
      </c>
      <c r="M17" s="167">
        <v>61.94</v>
      </c>
      <c r="N17" s="167">
        <v>65.22</v>
      </c>
      <c r="O17" s="167">
        <v>62.49</v>
      </c>
      <c r="P17" s="167">
        <v>55.42</v>
      </c>
      <c r="Q17" s="167">
        <v>52.06</v>
      </c>
      <c r="R17" s="167">
        <v>60.49</v>
      </c>
      <c r="S17" s="167">
        <v>62.65</v>
      </c>
      <c r="T17" s="167">
        <v>60.25</v>
      </c>
      <c r="U17" s="167">
        <v>69.53</v>
      </c>
      <c r="V17" s="167">
        <v>73.33</v>
      </c>
      <c r="W17" s="167">
        <v>80.933333333333337</v>
      </c>
      <c r="X17" s="167">
        <v>78.599999999999994</v>
      </c>
      <c r="Y17" s="167">
        <v>70.466666666666669</v>
      </c>
      <c r="Z17" s="167">
        <v>82.307692307692307</v>
      </c>
      <c r="AA17" s="167">
        <v>103.72727272727273</v>
      </c>
      <c r="AB17" s="167">
        <v>136.33333333333334</v>
      </c>
      <c r="AC17" s="167">
        <v>82.19047619047619</v>
      </c>
      <c r="AD17" s="167">
        <v>70.7</v>
      </c>
      <c r="AE17" s="167">
        <v>64.29190476190476</v>
      </c>
      <c r="AF17" s="167">
        <v>58.526315789473685</v>
      </c>
      <c r="AG17" s="167">
        <v>61.472222222222221</v>
      </c>
      <c r="AH17" s="167">
        <v>76.66</v>
      </c>
      <c r="AI17" s="167">
        <v>115.5</v>
      </c>
      <c r="AJ17" s="167">
        <v>72.95</v>
      </c>
      <c r="AK17" s="167">
        <v>62.19</v>
      </c>
      <c r="AL17" s="168">
        <v>61.16</v>
      </c>
    </row>
    <row r="18" spans="1:39" x14ac:dyDescent="0.25">
      <c r="A18" s="166" t="s">
        <v>125</v>
      </c>
      <c r="B18" s="167">
        <v>56.72</v>
      </c>
      <c r="C18" s="167">
        <v>55.24</v>
      </c>
      <c r="D18" s="167">
        <v>45.54</v>
      </c>
      <c r="E18" s="167">
        <v>59.3</v>
      </c>
      <c r="F18" s="167">
        <v>73.180000000000007</v>
      </c>
      <c r="G18" s="167">
        <v>65.02</v>
      </c>
      <c r="H18" s="167">
        <v>72.56</v>
      </c>
      <c r="I18" s="167">
        <v>76.5</v>
      </c>
      <c r="J18" s="167">
        <v>79.75</v>
      </c>
      <c r="K18" s="167">
        <v>95.64</v>
      </c>
      <c r="L18" s="167">
        <v>65.8</v>
      </c>
      <c r="M18" s="167">
        <v>59.57</v>
      </c>
      <c r="N18" s="167">
        <v>68.97</v>
      </c>
      <c r="O18" s="167">
        <v>63.46</v>
      </c>
      <c r="P18" s="167">
        <v>56.26</v>
      </c>
      <c r="Q18" s="167">
        <v>51.31</v>
      </c>
      <c r="R18" s="167">
        <v>60.17</v>
      </c>
      <c r="S18" s="167">
        <v>62.47</v>
      </c>
      <c r="T18" s="167">
        <v>58.94</v>
      </c>
      <c r="U18" s="167">
        <v>70</v>
      </c>
      <c r="V18" s="167">
        <v>74.73</v>
      </c>
      <c r="W18" s="167">
        <v>81.266666666666666</v>
      </c>
      <c r="X18" s="167">
        <v>79.2</v>
      </c>
      <c r="Y18" s="167">
        <v>70.8</v>
      </c>
      <c r="Z18" s="167">
        <v>77.916666666666671</v>
      </c>
      <c r="AA18" s="167">
        <v>108.40909090909091</v>
      </c>
      <c r="AB18" s="167">
        <v>137.85714285714286</v>
      </c>
      <c r="AC18" s="167">
        <v>82.876190476190487</v>
      </c>
      <c r="AD18" s="167">
        <v>69.63181818181819</v>
      </c>
      <c r="AE18" s="167">
        <v>61.433809523809529</v>
      </c>
      <c r="AF18" s="167">
        <v>59.444444444444443</v>
      </c>
      <c r="AG18" s="167">
        <v>61.59375</v>
      </c>
      <c r="AH18" s="167">
        <v>77.16</v>
      </c>
      <c r="AI18" s="167">
        <v>117.13</v>
      </c>
      <c r="AJ18" s="167">
        <v>72.95</v>
      </c>
      <c r="AK18" s="167">
        <v>62.76</v>
      </c>
      <c r="AL18" s="168">
        <v>62.41</v>
      </c>
    </row>
    <row r="19" spans="1:39" x14ac:dyDescent="0.25">
      <c r="A19" s="166"/>
      <c r="B19" s="167"/>
      <c r="T19" s="166"/>
    </row>
    <row r="20" spans="1:39" x14ac:dyDescent="0.25">
      <c r="A20" s="166" t="s">
        <v>126</v>
      </c>
      <c r="B20" s="167">
        <f>+AVERAGE(B7:B18)</f>
        <v>54.483333333333327</v>
      </c>
      <c r="C20" s="167">
        <f>+AVERAGE(C7:C18)</f>
        <v>53.133333333333333</v>
      </c>
      <c r="D20" s="167">
        <f t="shared" ref="D20:AK20" si="0">+AVERAGE(D7:D18)</f>
        <v>48.49666666666667</v>
      </c>
      <c r="E20" s="167">
        <f t="shared" si="0"/>
        <v>51.821666666666665</v>
      </c>
      <c r="F20" s="167">
        <f t="shared" si="0"/>
        <v>67.707499999999996</v>
      </c>
      <c r="G20" s="167">
        <f t="shared" si="0"/>
        <v>71.347500000000011</v>
      </c>
      <c r="H20" s="167">
        <f t="shared" si="0"/>
        <v>71.132499999999993</v>
      </c>
      <c r="I20" s="167">
        <f t="shared" si="0"/>
        <v>74.510000000000005</v>
      </c>
      <c r="J20" s="167">
        <f t="shared" si="0"/>
        <v>75.364999999999995</v>
      </c>
      <c r="K20" s="167">
        <f t="shared" si="0"/>
        <v>94.212499999999991</v>
      </c>
      <c r="L20" s="167">
        <f t="shared" si="0"/>
        <v>79.697500000000005</v>
      </c>
      <c r="M20" s="167">
        <f t="shared" si="0"/>
        <v>60.578333333333347</v>
      </c>
      <c r="N20" s="167">
        <f t="shared" si="0"/>
        <v>63.321666666666665</v>
      </c>
      <c r="O20" s="167">
        <f t="shared" si="0"/>
        <v>64.000833333333333</v>
      </c>
      <c r="P20" s="167">
        <f t="shared" si="0"/>
        <v>60.672500000000007</v>
      </c>
      <c r="Q20" s="167">
        <f t="shared" si="0"/>
        <v>53.689166666666665</v>
      </c>
      <c r="R20" s="167">
        <f t="shared" si="0"/>
        <v>56.598333333333329</v>
      </c>
      <c r="S20" s="167">
        <f t="shared" si="0"/>
        <v>65.151666666666671</v>
      </c>
      <c r="T20" s="167">
        <f t="shared" si="0"/>
        <v>62.400000000000013</v>
      </c>
      <c r="U20" s="167">
        <f t="shared" si="0"/>
        <v>64.096666666666664</v>
      </c>
      <c r="V20" s="167">
        <f t="shared" si="0"/>
        <v>76.175000000000011</v>
      </c>
      <c r="W20" s="167">
        <f t="shared" si="0"/>
        <v>80.716995573870577</v>
      </c>
      <c r="X20" s="167">
        <f t="shared" si="0"/>
        <v>77.984151785714289</v>
      </c>
      <c r="Y20" s="167">
        <f t="shared" si="0"/>
        <v>73.738933150183144</v>
      </c>
      <c r="Z20" s="167">
        <f t="shared" si="0"/>
        <v>75.74378147893772</v>
      </c>
      <c r="AA20" s="167">
        <f t="shared" si="0"/>
        <v>91.886653911909363</v>
      </c>
      <c r="AB20" s="167">
        <f t="shared" si="0"/>
        <v>123.16745683653578</v>
      </c>
      <c r="AC20" s="167">
        <f t="shared" si="0"/>
        <v>108.78274280067757</v>
      </c>
      <c r="AD20" s="167">
        <f t="shared" si="0"/>
        <v>75.902552467026155</v>
      </c>
      <c r="AE20" s="167">
        <f t="shared" si="0"/>
        <v>66.727464081811902</v>
      </c>
      <c r="AF20" s="167">
        <f t="shared" si="0"/>
        <v>59.708454225842388</v>
      </c>
      <c r="AG20" s="167">
        <f t="shared" si="0"/>
        <v>61.301072841417259</v>
      </c>
      <c r="AH20" s="167">
        <f t="shared" si="0"/>
        <v>70.286527777777764</v>
      </c>
      <c r="AI20" s="167">
        <f t="shared" si="0"/>
        <v>95.1875</v>
      </c>
      <c r="AJ20" s="167">
        <f t="shared" si="0"/>
        <v>101.02583333333335</v>
      </c>
      <c r="AK20" s="167">
        <f t="shared" si="0"/>
        <v>67.917500000000004</v>
      </c>
      <c r="AL20" s="167">
        <f>+AVERAGE(AL7:AL18)</f>
        <v>62.155833333333327</v>
      </c>
      <c r="AM20" s="167">
        <f>+AVERAGE(AM7:AM18)</f>
        <v>68.849999999999994</v>
      </c>
    </row>
  </sheetData>
  <sheetProtection password="CAA7"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Note</vt:lpstr>
      <vt:lpstr>N AB, Profit Max</vt:lpstr>
      <vt:lpstr>N AB, Costs Min</vt:lpstr>
      <vt:lpstr>P AB, Profit Max</vt:lpstr>
      <vt:lpstr>P AB, Costs Min</vt:lpstr>
      <vt:lpstr>N &amp; P SK, Profit Max</vt:lpstr>
      <vt:lpstr>N &amp; P SK, Costs Min</vt:lpstr>
      <vt:lpstr>Fertilizer Prices</vt:lpstr>
      <vt:lpstr>Hay Prices</vt:lpstr>
      <vt:lpstr>'N &amp; P SK, Costs Min'!Print_Area</vt:lpstr>
      <vt:lpstr>'N &amp; P SK, Profit Max'!Print_Area</vt:lpstr>
      <vt:lpstr>'N AB, Costs Min'!Print_Area</vt:lpstr>
      <vt:lpstr>'N AB, Profit Max'!Print_Area</vt:lpstr>
      <vt:lpstr>'P AB, Costs Min'!Print_Area</vt:lpstr>
      <vt:lpstr>'P AB, Profit Max'!Print_Area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Huiting Huang;BeefResearch.ca</dc:creator>
  <cp:lastModifiedBy>Tracy Sakatch</cp:lastModifiedBy>
  <cp:lastPrinted>2013-09-13T15:01:37Z</cp:lastPrinted>
  <dcterms:created xsi:type="dcterms:W3CDTF">2013-08-27T15:39:43Z</dcterms:created>
  <dcterms:modified xsi:type="dcterms:W3CDTF">2014-03-24T23:19:58Z</dcterms:modified>
</cp:coreProperties>
</file>