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CRS\BCRC\Decision Making Tools\Replacement calc\"/>
    </mc:Choice>
  </mc:AlternateContent>
  <xr:revisionPtr revIDLastSave="0" documentId="13_ncr:1_{AA37535F-4FA7-4458-880E-6590C195C9C3}" xr6:coauthVersionLast="47" xr6:coauthVersionMax="47" xr10:uidLastSave="{00000000-0000-0000-0000-000000000000}"/>
  <bookViews>
    <workbookView xWindow="28680" yWindow="-120" windowWidth="29040" windowHeight="15840" xr2:uid="{5052290B-3E13-4204-B6A8-68A4C1A7A82D}"/>
  </bookViews>
  <sheets>
    <sheet name="Sheet1" sheetId="1" r:id="rId1"/>
  </sheets>
  <definedNames>
    <definedName name="_xlnm.Print_Area" localSheetId="0">Sheet1!$A$1:$G$100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1" l="1"/>
  <c r="B75" i="1" l="1"/>
  <c r="G61" i="1" l="1"/>
  <c r="G63" i="1"/>
  <c r="B28" i="1"/>
  <c r="B48" i="1"/>
  <c r="B58" i="1"/>
  <c r="B71" i="1"/>
  <c r="G42" i="1"/>
  <c r="B25" i="1"/>
  <c r="G37" i="1"/>
  <c r="G38" i="1" l="1"/>
  <c r="G35" i="1"/>
  <c r="G39" i="1"/>
  <c r="G62" i="1"/>
  <c r="B64" i="1" s="1"/>
  <c r="G36" i="1"/>
  <c r="B40" i="1" l="1"/>
  <c r="B44" i="1" s="1"/>
  <c r="B68" i="1" s="1"/>
  <c r="B72" i="1" s="1"/>
  <c r="B77" i="1" l="1"/>
  <c r="A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Huiting Huang</author>
    <author>klarson</author>
  </authors>
  <commentList>
    <comment ref="A30" authorId="0" shapeId="0" xr:uid="{E9551481-81C5-4935-8F44-0B2EFD81EB2C}">
      <text>
        <r>
          <rPr>
            <sz val="9"/>
            <color indexed="81"/>
            <rFont val="Tahoma"/>
            <family val="2"/>
          </rPr>
          <t>Enter total winter feed cost (option #1) OR enter ration information and feed prices (option #2).  If data is entered in both options, the calculator will use the number in Option #1.</t>
        </r>
      </text>
    </comment>
    <comment ref="A33" authorId="0" shapeId="0" xr:uid="{B2C98FFC-B33D-441B-BD19-D3D59041AB68}">
      <text>
        <r>
          <rPr>
            <sz val="9"/>
            <color indexed="81"/>
            <rFont val="Tahoma"/>
            <family val="2"/>
          </rPr>
          <t>Enter basic ration details for the heifers: 
Forage lb/hd/d X price/lb
Grain lb/hd fed X price/lb</t>
        </r>
      </text>
    </comment>
    <comment ref="B40" authorId="0" shapeId="0" xr:uid="{07D97F4B-D82F-40F1-88A5-1443044C2491}">
      <text>
        <r>
          <rPr>
            <b/>
            <sz val="9"/>
            <color indexed="81"/>
            <rFont val="Tahoma"/>
            <family val="2"/>
          </rPr>
          <t>If data is entered in both option #1 and #2, the calculator will use the number in Option #1.</t>
        </r>
      </text>
    </comment>
    <comment ref="A46" authorId="0" shapeId="0" xr:uid="{D4352663-84D0-4200-9B50-96D0D485101E}">
      <text>
        <r>
          <rPr>
            <sz val="9"/>
            <color indexed="81"/>
            <rFont val="Tahoma"/>
            <family val="2"/>
          </rPr>
          <t>What is the market value or actual price paid for grazing for the heifers? Also enter the number of days they grazed.</t>
        </r>
      </text>
    </comment>
    <comment ref="A55" authorId="0" shapeId="0" xr:uid="{F69F973A-D060-49E4-A2F4-24BF22A5CBD0}">
      <text>
        <r>
          <rPr>
            <b/>
            <sz val="9"/>
            <color indexed="81"/>
            <rFont val="Tahoma"/>
            <family val="2"/>
          </rPr>
          <t>What is your total cost for winter feed, grazing, bedding straw, salt &amp; mineral for one bull?</t>
        </r>
      </text>
    </comment>
    <comment ref="A61" authorId="0" shapeId="0" xr:uid="{B1EE977B-69A9-4D01-9CF0-3A2515898681}">
      <text>
        <r>
          <rPr>
            <sz val="9"/>
            <color indexed="81"/>
            <rFont val="Tahoma"/>
            <family val="2"/>
          </rPr>
          <t xml:space="preserve">Yardage per head per day during winter-feeding period.Include fuel, machinery repair, building maintenance, custom work, labour, taxes, depreciation, equipment lease payment, etc. </t>
        </r>
      </text>
    </comment>
    <comment ref="A72" authorId="1" shapeId="0" xr:uid="{E66CD16F-8B6E-423F-9439-4387BB5AA1BC}">
      <text>
        <r>
          <rPr>
            <sz val="9"/>
            <color indexed="81"/>
            <rFont val="Tahoma"/>
            <family val="2"/>
          </rPr>
          <t>The bred heifers will bear the cost of developing the opens. 
Subtotal Heifer Dev Costs is divided by conception rate</t>
        </r>
      </text>
    </comment>
    <comment ref="B73" authorId="1" shapeId="0" xr:uid="{8DF8CB0B-4005-428C-ADBC-5FF1A3ED3DD7}">
      <text>
        <r>
          <rPr>
            <sz val="9"/>
            <color indexed="81"/>
            <rFont val="Tahoma"/>
            <family val="2"/>
          </rPr>
          <t>This will be the expected market price for next fall or whenever you will market the open heifers.
Use Canfax's online app for price projection. https://cfxproapp.canfax.ca/price/projections/calculator
Check with local market prices and  Livestock Price Insurance settlement pricing.</t>
        </r>
      </text>
    </comment>
    <comment ref="A75" authorId="1" shapeId="0" xr:uid="{2045BDC2-CE1C-4919-B31B-34804E8A3F6A}">
      <text>
        <r>
          <rPr>
            <sz val="9"/>
            <color indexed="81"/>
            <rFont val="Tahoma"/>
            <family val="2"/>
          </rPr>
          <t>The cost to develop bred heifers will be decreased by the estimated revenues from the sale of the opens.</t>
        </r>
      </text>
    </comment>
  </commentList>
</comments>
</file>

<file path=xl/sharedStrings.xml><?xml version="1.0" encoding="utf-8"?>
<sst xmlns="http://schemas.openxmlformats.org/spreadsheetml/2006/main" count="123" uniqueCount="90">
  <si>
    <t>Replacement Heifer Calculator</t>
  </si>
  <si>
    <t>Weaning date</t>
  </si>
  <si>
    <t>Spring pasture turn-out date</t>
  </si>
  <si>
    <t>TOTAL WINTER FEEDING DAYS</t>
  </si>
  <si>
    <t>Salt &amp; Mineral</t>
  </si>
  <si>
    <t>Interest (%)</t>
  </si>
  <si>
    <t>Death Loss (%)</t>
  </si>
  <si>
    <t>OPPORTUNITY COST</t>
  </si>
  <si>
    <t>lb</t>
  </si>
  <si>
    <t>days</t>
  </si>
  <si>
    <t>$/lb</t>
  </si>
  <si>
    <t>$/hd</t>
  </si>
  <si>
    <t>X</t>
  </si>
  <si>
    <t>Grazing days</t>
  </si>
  <si>
    <t>$/hd/day</t>
  </si>
  <si>
    <t>Feed Stuff</t>
  </si>
  <si>
    <t>OTHER COSTS</t>
  </si>
  <si>
    <t>BREEDING COSTS</t>
  </si>
  <si>
    <t xml:space="preserve">         Price of heifer bull</t>
  </si>
  <si>
    <t xml:space="preserve">         # heifers serviced per year</t>
  </si>
  <si>
    <t xml:space="preserve">         # years used</t>
  </si>
  <si>
    <t xml:space="preserve">         Cull weight</t>
  </si>
  <si>
    <t xml:space="preserve">         Cull price</t>
  </si>
  <si>
    <t>Quantity 
(as fed)</t>
  </si>
  <si>
    <t>lb/hd/d</t>
  </si>
  <si>
    <t>Hay</t>
  </si>
  <si>
    <t>Total winter feed cost</t>
  </si>
  <si>
    <t xml:space="preserve">    Option #2. Enter information below to calculate total winter feed cost</t>
  </si>
  <si>
    <t>User Guide</t>
  </si>
  <si>
    <t>TOTAL GRAZING COST</t>
  </si>
  <si>
    <t>Assumes heifers go immediately onto backgrounding diet</t>
  </si>
  <si>
    <t>Grazing cost per day</t>
  </si>
  <si>
    <t>$/hd/yr</t>
  </si>
  <si>
    <t>hd/yr</t>
  </si>
  <si>
    <t>yrs</t>
  </si>
  <si>
    <t>lbs</t>
  </si>
  <si>
    <t xml:space="preserve">Price </t>
  </si>
  <si>
    <t>Bedding (straw, woodchip, sawdust etc.)</t>
  </si>
  <si>
    <t xml:space="preserve">lbs/hd/yr </t>
  </si>
  <si>
    <t>TOTAL FEED &amp; BEDDING COST</t>
  </si>
  <si>
    <t>1. HERD INFORMATION</t>
  </si>
  <si>
    <t>2. OPPORTUNITY COST</t>
  </si>
  <si>
    <t>3. FEED &amp; BEDDING COST</t>
  </si>
  <si>
    <t>3.2 Bedding, salt and mineral</t>
  </si>
  <si>
    <t>4. GRAZING COST</t>
  </si>
  <si>
    <t>6. OTHER COSTS</t>
  </si>
  <si>
    <t>SUBTOTAL HEIFER DEVELOPMENT COSTS</t>
  </si>
  <si>
    <t>Heifer conception rate (%)</t>
  </si>
  <si>
    <t>Market price of open heifer</t>
  </si>
  <si>
    <t>Estimated Weight of Opens</t>
  </si>
  <si>
    <t>$/bred heifer</t>
  </si>
  <si>
    <t>hd</t>
  </si>
  <si>
    <t>$/bred heifer CREDIT</t>
  </si>
  <si>
    <t>BREAK-EVEN PRICE PER HEAD</t>
  </si>
  <si>
    <t>COST PER BRED HEIFER/BREAK-EVEN PRICE</t>
  </si>
  <si>
    <t>Adjust for conception</t>
  </si>
  <si>
    <t>RESULTS</t>
  </si>
  <si>
    <t>INPUT DATA</t>
  </si>
  <si>
    <t>Opportunity Cost + Feed and Bedding Costs + Grazing + Breeding Costs + Other Costs</t>
  </si>
  <si>
    <t xml:space="preserve">Option #1. Enter total winter feed cost </t>
  </si>
  <si>
    <t>Grain</t>
  </si>
  <si>
    <t>Disclaimer: This calculator is provided without warranty on an "as is" basis. BCRC assumes no liability or responsibility with respect to loss or damage caused by or alleged to be caused by the use of this calculator.</t>
  </si>
  <si>
    <t>Vet &amp; Medicine</t>
  </si>
  <si>
    <t>COST PER BRED HEIFER</t>
  </si>
  <si>
    <t>5. BREEDING COST</t>
  </si>
  <si>
    <t>This basic calculator will help you calculate the cost to develop replacement heifers. It is adapted from the Replacement Heifer Calculator by Western Beef Development Centre, now known as the Forage and Cow-Calf Research and Teaching Unit of the University of Saskatchewan's Livestock and Forage Centre of Excellence.</t>
  </si>
  <si>
    <r>
      <rPr>
        <b/>
        <sz val="10"/>
        <color theme="1"/>
        <rFont val="Calibri"/>
        <family val="2"/>
        <scheme val="minor"/>
      </rPr>
      <t>Annual bull feed costs -</t>
    </r>
    <r>
      <rPr>
        <sz val="10"/>
        <color theme="1"/>
        <rFont val="Calibri"/>
        <family val="2"/>
        <scheme val="minor"/>
      </rPr>
      <t xml:space="preserve"> include total cost for winter feed, grazing, bedding, salt &amp; mineral for one bull.</t>
    </r>
  </si>
  <si>
    <t># of heifers being developed</t>
  </si>
  <si>
    <t>Weaning weight of heifers</t>
  </si>
  <si>
    <t>Est. market price for calves $/lb</t>
  </si>
  <si>
    <r>
      <rPr>
        <b/>
        <sz val="10"/>
        <color theme="1"/>
        <rFont val="Calibri"/>
        <family val="2"/>
        <scheme val="minor"/>
      </rPr>
      <t>Subtotal heifer development costs -</t>
    </r>
    <r>
      <rPr>
        <sz val="10"/>
        <color theme="1"/>
        <rFont val="Calibri"/>
        <family val="2"/>
        <scheme val="minor"/>
      </rPr>
      <t xml:space="preserve"> include opportunity cost, feed and bedding costs, grazing cost, breeding cost and other costs for heifers being developed.</t>
    </r>
  </si>
  <si>
    <r>
      <rPr>
        <b/>
        <sz val="10"/>
        <color theme="1"/>
        <rFont val="Calibri"/>
        <family val="2"/>
        <scheme val="minor"/>
      </rPr>
      <t xml:space="preserve">Adjust for conception - </t>
    </r>
    <r>
      <rPr>
        <sz val="10"/>
        <color theme="1"/>
        <rFont val="Calibri"/>
        <family val="2"/>
        <scheme val="minor"/>
      </rPr>
      <t xml:space="preserve">the subtotal Heifer Development costs is divided by conception rate, meaning that the bred heifers will bear the cost of developing the opens. </t>
    </r>
  </si>
  <si>
    <r>
      <rPr>
        <b/>
        <sz val="10"/>
        <color theme="1"/>
        <rFont val="Calibri"/>
        <family val="2"/>
        <scheme val="minor"/>
      </rPr>
      <t xml:space="preserve">Cost per bred heifer - </t>
    </r>
    <r>
      <rPr>
        <sz val="10"/>
        <color theme="1"/>
        <rFont val="Calibri"/>
        <family val="2"/>
        <scheme val="minor"/>
      </rPr>
      <t>subtotal heifer development costs adjusted for conception, plus revenue from selling open heifers.</t>
    </r>
  </si>
  <si>
    <r>
      <rPr>
        <b/>
        <sz val="10"/>
        <color theme="1"/>
        <rFont val="Calibri"/>
        <family val="2"/>
        <scheme val="minor"/>
      </rPr>
      <t xml:space="preserve">Pie chart - </t>
    </r>
    <r>
      <rPr>
        <sz val="10"/>
        <color theme="1"/>
        <rFont val="Calibri"/>
        <family val="2"/>
        <scheme val="minor"/>
      </rPr>
      <t>shows composition of subtotal of heifer development cost before adjustment for conception and opens.</t>
    </r>
  </si>
  <si>
    <r>
      <rPr>
        <b/>
        <sz val="10"/>
        <color theme="1"/>
        <rFont val="Calibri"/>
        <family val="2"/>
        <scheme val="minor"/>
      </rPr>
      <t>Winter feed cost -</t>
    </r>
    <r>
      <rPr>
        <sz val="10"/>
        <color theme="1"/>
        <rFont val="Calibri"/>
        <family val="2"/>
        <scheme val="minor"/>
      </rPr>
      <t xml:space="preserve"> enter total winter feed cost (option #1) </t>
    </r>
    <r>
      <rPr>
        <b/>
        <sz val="10"/>
        <color theme="1"/>
        <rFont val="Calibri"/>
        <family val="2"/>
        <scheme val="minor"/>
      </rPr>
      <t>OR</t>
    </r>
    <r>
      <rPr>
        <sz val="10"/>
        <color theme="1"/>
        <rFont val="Calibri"/>
        <family val="2"/>
        <scheme val="minor"/>
      </rPr>
      <t xml:space="preserve"> enter ration information and feed prices (option #2). If data is entered in both options, the calculator will use the number in Option #1.</t>
    </r>
  </si>
  <si>
    <t>3.1 Winter feed cost (If data is entered in both options, the calculator will use the number in Option #1.)</t>
  </si>
  <si>
    <t>OR</t>
  </si>
  <si>
    <t>Artificial insemination, if applicable</t>
  </si>
  <si>
    <t>ADJUST FOR CONCEPTION</t>
  </si>
  <si>
    <t># of heifers that were not bred</t>
  </si>
  <si>
    <t xml:space="preserve">         Annual bull maintenance cost 
(feed, bedding, grazing, mineral , salt)</t>
  </si>
  <si>
    <t xml:space="preserve">       Bull semen test &amp; vaccinations</t>
  </si>
  <si>
    <r>
      <t xml:space="preserve">1. </t>
    </r>
    <r>
      <rPr>
        <b/>
        <sz val="11"/>
        <color theme="1"/>
        <rFont val="Calibri"/>
        <family val="2"/>
        <scheme val="minor"/>
      </rPr>
      <t>Input data</t>
    </r>
    <r>
      <rPr>
        <sz val="11"/>
        <color theme="1"/>
        <rFont val="Calibri"/>
        <family val="2"/>
        <scheme val="minor"/>
      </rPr>
      <t>. Enter information in the yellow highlighted cells below. The blue-shaded cells contain calculation/formulas, they have been protected to avoid accidental changes/deletions.</t>
    </r>
  </si>
  <si>
    <r>
      <t xml:space="preserve">2. </t>
    </r>
    <r>
      <rPr>
        <b/>
        <sz val="11"/>
        <color theme="1"/>
        <rFont val="Calibri"/>
        <family val="2"/>
        <scheme val="minor"/>
      </rPr>
      <t>Results</t>
    </r>
    <r>
      <rPr>
        <sz val="11"/>
        <color theme="1"/>
        <rFont val="Calibri"/>
        <family val="2"/>
        <scheme val="minor"/>
      </rPr>
      <t xml:space="preserve">. </t>
    </r>
  </si>
  <si>
    <t>Yardage</t>
  </si>
  <si>
    <t>use Canfax's online app for price projection at https://cfxproapp.canfax.ca/price/projections/calculator</t>
  </si>
  <si>
    <r>
      <t xml:space="preserve">Project market price of open heifer - </t>
    </r>
    <r>
      <rPr>
        <sz val="10"/>
        <color theme="1"/>
        <rFont val="Calibri"/>
        <family val="2"/>
        <scheme val="minor"/>
      </rPr>
      <t>check with local market prices and Livestock Price Insurance settlement pricing or</t>
    </r>
  </si>
  <si>
    <r>
      <rPr>
        <b/>
        <sz val="10"/>
        <color theme="1"/>
        <rFont val="Calibri"/>
        <family val="2"/>
        <scheme val="minor"/>
      </rPr>
      <t>Yardage</t>
    </r>
    <r>
      <rPr>
        <sz val="10"/>
        <color theme="1"/>
        <rFont val="Calibri"/>
        <family val="2"/>
        <scheme val="minor"/>
      </rPr>
      <t xml:space="preserve"> - yardage per head per day during winter-feeding period. Include fuel, machinery repair, building maintenance, custom work, labour, taxes, depreciation, lease payment, etc.  include fuel, machinery repair, building maintenance, custom work, labour, taxes, depreciation, equipment lease payment, etc. </t>
    </r>
  </si>
  <si>
    <r>
      <rPr>
        <b/>
        <sz val="10"/>
        <color theme="1"/>
        <rFont val="Calibri"/>
        <family val="2"/>
        <scheme val="minor"/>
      </rPr>
      <t>Adjust for open heifer sale -</t>
    </r>
    <r>
      <rPr>
        <sz val="10"/>
        <color theme="1"/>
        <rFont val="Calibri"/>
        <family val="2"/>
        <scheme val="minor"/>
      </rPr>
      <t xml:space="preserve"> the cost to develop bred heifers will be decreased by the estimated revenues from the sale of the opens.</t>
    </r>
  </si>
  <si>
    <t>Adjust for open heifer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</si>
</sst>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00"/>
    <numFmt numFmtId="165" formatCode="&quot;$&quot;#,##0"/>
    <numFmt numFmtId="166" formatCode="&quot;$&quot;#,##0_);[Red]\(&quot;$&quot;#,##0\)"/>
  </numFmts>
  <fonts count="2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i/>
      <sz val="11"/>
      <color theme="1"/>
      <name val="Calibri"/>
      <family val="2"/>
      <scheme val="minor"/>
    </font>
    <font>
      <b/>
      <sz val="2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2"/>
      <color rgb="FF000000"/>
      <name val="Calibri"/>
      <family val="2"/>
      <scheme val="minor"/>
    </font>
    <font>
      <b/>
      <sz val="12"/>
      <color rgb="FF000000"/>
      <name val="Calibri"/>
      <family val="2"/>
      <scheme val="minor"/>
    </font>
    <font>
      <b/>
      <sz val="12"/>
      <color theme="1"/>
      <name val="Calibri"/>
      <family val="2"/>
      <scheme val="minor"/>
    </font>
    <font>
      <b/>
      <sz val="12"/>
      <name val="Calibri"/>
      <family val="2"/>
      <scheme val="minor"/>
    </font>
    <font>
      <b/>
      <sz val="9"/>
      <color indexed="81"/>
      <name val="Tahoma"/>
      <family val="2"/>
    </font>
    <font>
      <sz val="9"/>
      <color indexed="81"/>
      <name val="Tahoma"/>
      <family val="2"/>
    </font>
    <font>
      <b/>
      <sz val="12"/>
      <color theme="0"/>
      <name val="Calibri"/>
      <family val="2"/>
      <scheme val="minor"/>
    </font>
    <font>
      <sz val="12"/>
      <color theme="0"/>
      <name val="Calibri"/>
      <family val="2"/>
      <scheme val="minor"/>
    </font>
    <font>
      <b/>
      <i/>
      <sz val="14"/>
      <color theme="1"/>
      <name val="Calibri"/>
      <family val="2"/>
      <scheme val="minor"/>
    </font>
    <font>
      <sz val="12"/>
      <name val="Calibri"/>
      <family val="2"/>
      <scheme val="minor"/>
    </font>
    <font>
      <b/>
      <sz val="11"/>
      <name val="Calibri"/>
      <family val="2"/>
      <scheme val="minor"/>
    </font>
    <font>
      <u/>
      <sz val="11"/>
      <color theme="10"/>
      <name val="Calibri"/>
      <family val="2"/>
      <scheme val="minor"/>
    </font>
    <font>
      <u/>
      <sz val="10"/>
      <color theme="10"/>
      <name val="Calibri"/>
      <family val="2"/>
      <scheme val="minor"/>
    </font>
  </fonts>
  <fills count="8">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9" tint="0.3999755851924192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3" fillId="0" borderId="0" applyNumberFormat="0" applyFill="0" applyBorder="0" applyAlignment="0" applyProtection="0"/>
  </cellStyleXfs>
  <cellXfs count="77">
    <xf numFmtId="0" fontId="0" fillId="0" borderId="0" xfId="0"/>
    <xf numFmtId="0" fontId="4" fillId="0" borderId="0" xfId="0" applyFont="1"/>
    <xf numFmtId="0" fontId="0" fillId="0" borderId="0" xfId="0" applyAlignment="1">
      <alignment horizontal="right"/>
    </xf>
    <xf numFmtId="0" fontId="0" fillId="2" borderId="0" xfId="0" applyFill="1"/>
    <xf numFmtId="0" fontId="5" fillId="2" borderId="0" xfId="0" applyFont="1" applyFill="1"/>
    <xf numFmtId="0" fontId="2" fillId="2" borderId="0" xfId="0" applyFont="1" applyFill="1"/>
    <xf numFmtId="0" fontId="2" fillId="2" borderId="0" xfId="0" applyFont="1" applyFill="1" applyAlignment="1">
      <alignment horizontal="left"/>
    </xf>
    <xf numFmtId="0" fontId="4" fillId="0" borderId="0" xfId="0" applyFont="1" applyAlignment="1">
      <alignment horizontal="right"/>
    </xf>
    <xf numFmtId="165" fontId="0" fillId="2" borderId="1" xfId="0" applyNumberFormat="1" applyFill="1" applyBorder="1"/>
    <xf numFmtId="0" fontId="5" fillId="2" borderId="1" xfId="0" applyFont="1" applyFill="1" applyBorder="1"/>
    <xf numFmtId="0" fontId="0" fillId="0" borderId="0" xfId="0" applyAlignment="1">
      <alignment horizontal="center"/>
    </xf>
    <xf numFmtId="0" fontId="4" fillId="0" borderId="0" xfId="0" applyFont="1" applyAlignment="1">
      <alignment horizontal="right" wrapText="1"/>
    </xf>
    <xf numFmtId="0" fontId="6" fillId="0" borderId="0" xfId="0" applyFont="1" applyAlignment="1">
      <alignment horizontal="right"/>
    </xf>
    <xf numFmtId="165" fontId="5" fillId="2" borderId="0" xfId="0" applyNumberFormat="1" applyFont="1" applyFill="1" applyAlignment="1">
      <alignment horizontal="left"/>
    </xf>
    <xf numFmtId="0" fontId="5" fillId="2" borderId="0" xfId="0" applyFont="1" applyFill="1" applyAlignment="1">
      <alignment horizontal="left"/>
    </xf>
    <xf numFmtId="0" fontId="5" fillId="0" borderId="0" xfId="0" applyFont="1" applyAlignment="1">
      <alignment horizontal="left"/>
    </xf>
    <xf numFmtId="0" fontId="8" fillId="0" borderId="0" xfId="0" applyFont="1" applyAlignment="1">
      <alignment vertical="center"/>
    </xf>
    <xf numFmtId="0" fontId="4" fillId="5" borderId="0" xfId="0" applyFont="1" applyFill="1"/>
    <xf numFmtId="165" fontId="4" fillId="5" borderId="0" xfId="0" applyNumberFormat="1" applyFont="1" applyFill="1"/>
    <xf numFmtId="164" fontId="0" fillId="5" borderId="0" xfId="0" applyNumberFormat="1" applyFill="1"/>
    <xf numFmtId="0" fontId="0" fillId="0" borderId="0" xfId="0" applyAlignment="1">
      <alignment wrapText="1"/>
    </xf>
    <xf numFmtId="164" fontId="4" fillId="0" borderId="0" xfId="0" applyNumberFormat="1" applyFont="1" applyAlignment="1">
      <alignment horizontal="right" wrapText="1"/>
    </xf>
    <xf numFmtId="0" fontId="0" fillId="0" borderId="2" xfId="0" applyBorder="1" applyAlignment="1">
      <alignment horizontal="right"/>
    </xf>
    <xf numFmtId="0" fontId="11" fillId="0" borderId="0" xfId="0" applyFont="1"/>
    <xf numFmtId="0" fontId="0" fillId="0" borderId="0" xfId="0" applyAlignment="1">
      <alignment horizontal="left"/>
    </xf>
    <xf numFmtId="0" fontId="4" fillId="0" borderId="0" xfId="0" applyFont="1" applyAlignment="1">
      <alignment horizontal="left" indent="1"/>
    </xf>
    <xf numFmtId="0" fontId="4" fillId="0" borderId="0" xfId="0" applyFont="1" applyAlignment="1">
      <alignment horizontal="left" indent="2"/>
    </xf>
    <xf numFmtId="0" fontId="2" fillId="6" borderId="0" xfId="0" applyFont="1" applyFill="1" applyAlignment="1">
      <alignment horizontal="left" indent="1"/>
    </xf>
    <xf numFmtId="165" fontId="0" fillId="6" borderId="1" xfId="0" applyNumberFormat="1" applyFill="1" applyBorder="1"/>
    <xf numFmtId="0" fontId="0" fillId="6" borderId="0" xfId="0" applyFill="1"/>
    <xf numFmtId="0" fontId="0" fillId="0" borderId="0" xfId="0" applyAlignment="1">
      <alignment horizontal="left" vertical="center" indent="1"/>
    </xf>
    <xf numFmtId="2" fontId="3" fillId="0" borderId="0" xfId="1" applyNumberFormat="1" applyFont="1" applyFill="1" applyBorder="1"/>
    <xf numFmtId="164" fontId="0" fillId="0" borderId="0" xfId="0" applyNumberFormat="1"/>
    <xf numFmtId="0" fontId="12" fillId="0" borderId="0" xfId="0" applyFont="1"/>
    <xf numFmtId="0" fontId="13" fillId="0" borderId="0" xfId="0" applyFont="1"/>
    <xf numFmtId="0" fontId="2" fillId="2" borderId="0" xfId="0" applyFont="1" applyFill="1" applyAlignment="1">
      <alignment wrapText="1"/>
    </xf>
    <xf numFmtId="165" fontId="2" fillId="2" borderId="1" xfId="0" applyNumberFormat="1" applyFont="1" applyFill="1" applyBorder="1"/>
    <xf numFmtId="0" fontId="18" fillId="2" borderId="0" xfId="0" applyFont="1" applyFill="1"/>
    <xf numFmtId="0" fontId="19" fillId="2" borderId="0" xfId="0" applyFont="1" applyFill="1"/>
    <xf numFmtId="0" fontId="5" fillId="0" borderId="0" xfId="0" applyFont="1"/>
    <xf numFmtId="0" fontId="14" fillId="0" borderId="0" xfId="0" applyFont="1"/>
    <xf numFmtId="165" fontId="4" fillId="0" borderId="0" xfId="0" applyNumberFormat="1" applyFont="1"/>
    <xf numFmtId="165" fontId="0" fillId="2" borderId="0" xfId="0" applyNumberFormat="1" applyFill="1" applyAlignment="1">
      <alignment horizontal="right"/>
    </xf>
    <xf numFmtId="9" fontId="14" fillId="5" borderId="2" xfId="2" applyFont="1" applyFill="1" applyBorder="1" applyAlignment="1">
      <alignment horizontal="right"/>
    </xf>
    <xf numFmtId="166" fontId="15" fillId="5" borderId="2" xfId="0" applyNumberFormat="1" applyFont="1" applyFill="1" applyBorder="1" applyAlignment="1">
      <alignment horizontal="right"/>
    </xf>
    <xf numFmtId="165" fontId="15" fillId="5" borderId="2" xfId="0" applyNumberFormat="1" applyFont="1" applyFill="1" applyBorder="1" applyAlignment="1">
      <alignment horizontal="right"/>
    </xf>
    <xf numFmtId="165" fontId="18" fillId="2" borderId="2" xfId="0" applyNumberFormat="1" applyFont="1" applyFill="1" applyBorder="1" applyAlignment="1">
      <alignment horizontal="right"/>
    </xf>
    <xf numFmtId="0" fontId="6" fillId="0" borderId="0" xfId="0" applyFont="1" applyAlignment="1">
      <alignment horizontal="right" wrapText="1"/>
    </xf>
    <xf numFmtId="0" fontId="3" fillId="0" borderId="0" xfId="0" applyFont="1"/>
    <xf numFmtId="1" fontId="21" fillId="3" borderId="2" xfId="2" applyNumberFormat="1" applyFont="1" applyFill="1" applyBorder="1" applyAlignment="1" applyProtection="1">
      <alignment horizontal="right"/>
      <protection locked="0"/>
    </xf>
    <xf numFmtId="164" fontId="21" fillId="3" borderId="2" xfId="0" applyNumberFormat="1" applyFont="1" applyFill="1" applyBorder="1" applyAlignment="1" applyProtection="1">
      <alignment horizontal="right"/>
      <protection locked="0"/>
    </xf>
    <xf numFmtId="0" fontId="21" fillId="3" borderId="2" xfId="0" applyFont="1" applyFill="1" applyBorder="1" applyAlignment="1" applyProtection="1">
      <alignment horizontal="right"/>
      <protection locked="0"/>
    </xf>
    <xf numFmtId="0" fontId="22" fillId="0" borderId="0" xfId="0" applyFont="1" applyAlignment="1">
      <alignment horizontal="left" indent="1"/>
    </xf>
    <xf numFmtId="0" fontId="7" fillId="0" borderId="0" xfId="0" applyFont="1" applyAlignment="1">
      <alignment horizontal="left" vertical="center" wrapText="1"/>
    </xf>
    <xf numFmtId="0" fontId="0" fillId="0" borderId="0" xfId="0" applyAlignment="1">
      <alignment horizontal="left" vertical="center" wrapText="1"/>
    </xf>
    <xf numFmtId="0" fontId="0" fillId="4" borderId="0" xfId="0" applyFill="1" applyAlignment="1">
      <alignment horizontal="left" wrapText="1"/>
    </xf>
    <xf numFmtId="0" fontId="7" fillId="4" borderId="0" xfId="0" applyFont="1" applyFill="1" applyAlignment="1">
      <alignment horizontal="left" wrapText="1"/>
    </xf>
    <xf numFmtId="0" fontId="4" fillId="4" borderId="0" xfId="0" applyFont="1" applyFill="1" applyAlignment="1">
      <alignment horizontal="left" wrapText="1"/>
    </xf>
    <xf numFmtId="0" fontId="9" fillId="4" borderId="0" xfId="0" applyFont="1" applyFill="1" applyAlignment="1">
      <alignment horizontal="left" vertical="center" wrapText="1" indent="1"/>
    </xf>
    <xf numFmtId="0" fontId="0" fillId="4" borderId="0" xfId="0" applyFill="1" applyAlignment="1">
      <alignment horizontal="left" vertical="center" wrapText="1" indent="1"/>
    </xf>
    <xf numFmtId="0" fontId="9" fillId="4" borderId="0" xfId="0" applyFont="1" applyFill="1" applyAlignment="1">
      <alignment horizontal="left" vertical="center" indent="1"/>
    </xf>
    <xf numFmtId="0" fontId="14" fillId="7" borderId="0" xfId="0" applyFont="1" applyFill="1" applyAlignment="1">
      <alignment horizontal="center"/>
    </xf>
    <xf numFmtId="0" fontId="20" fillId="0" borderId="0" xfId="0" applyFont="1" applyAlignment="1">
      <alignment horizontal="left" vertical="center" indent="1"/>
    </xf>
    <xf numFmtId="0" fontId="24" fillId="4" borderId="0" xfId="4" applyFont="1" applyFill="1" applyAlignment="1">
      <alignment horizontal="left" vertical="center" wrapText="1" indent="1"/>
    </xf>
    <xf numFmtId="0" fontId="10" fillId="4" borderId="0" xfId="0" applyFont="1" applyFill="1" applyAlignment="1">
      <alignment horizontal="left" vertical="center" wrapText="1" indent="1"/>
    </xf>
    <xf numFmtId="0" fontId="6" fillId="3" borderId="2" xfId="0" applyFont="1" applyFill="1" applyBorder="1" applyProtection="1">
      <protection locked="0"/>
    </xf>
    <xf numFmtId="15" fontId="6" fillId="3" borderId="2" xfId="0" applyNumberFormat="1" applyFont="1" applyFill="1" applyBorder="1" applyProtection="1">
      <protection locked="0"/>
    </xf>
    <xf numFmtId="164" fontId="6" fillId="3" borderId="2" xfId="1" applyNumberFormat="1" applyFont="1" applyFill="1" applyBorder="1" applyProtection="1">
      <protection locked="0"/>
    </xf>
    <xf numFmtId="0" fontId="6" fillId="3" borderId="2" xfId="0" applyFont="1" applyFill="1" applyBorder="1" applyAlignment="1" applyProtection="1">
      <alignment horizontal="right"/>
      <protection locked="0"/>
    </xf>
    <xf numFmtId="1" fontId="6" fillId="3" borderId="2" xfId="1" applyNumberFormat="1" applyFont="1" applyFill="1" applyBorder="1" applyProtection="1">
      <protection locked="0"/>
    </xf>
    <xf numFmtId="2" fontId="6" fillId="3" borderId="2" xfId="1" applyNumberFormat="1" applyFont="1" applyFill="1" applyBorder="1" applyProtection="1">
      <protection locked="0"/>
    </xf>
    <xf numFmtId="165" fontId="6" fillId="3" borderId="2" xfId="0" applyNumberFormat="1" applyFont="1" applyFill="1" applyBorder="1" applyAlignment="1" applyProtection="1">
      <alignment horizontal="right"/>
      <protection locked="0"/>
    </xf>
    <xf numFmtId="1" fontId="6" fillId="3" borderId="2" xfId="0" applyNumberFormat="1" applyFont="1" applyFill="1" applyBorder="1" applyAlignment="1" applyProtection="1">
      <alignment horizontal="right"/>
      <protection locked="0"/>
    </xf>
    <xf numFmtId="3" fontId="6" fillId="3" borderId="2" xfId="3" applyNumberFormat="1" applyFont="1" applyFill="1" applyBorder="1" applyAlignment="1" applyProtection="1">
      <alignment horizontal="right"/>
      <protection locked="0"/>
    </xf>
    <xf numFmtId="164" fontId="6" fillId="3" borderId="2" xfId="0" applyNumberFormat="1" applyFont="1" applyFill="1" applyBorder="1" applyAlignment="1" applyProtection="1">
      <alignment horizontal="right"/>
      <protection locked="0"/>
    </xf>
    <xf numFmtId="2" fontId="6" fillId="3" borderId="2" xfId="0" applyNumberFormat="1" applyFont="1" applyFill="1" applyBorder="1" applyProtection="1">
      <protection locked="0"/>
    </xf>
    <xf numFmtId="9" fontId="6" fillId="3" borderId="2" xfId="0" applyNumberFormat="1" applyFont="1" applyFill="1" applyBorder="1" applyProtection="1">
      <protection locked="0"/>
    </xf>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CA" sz="1400" b="1">
                <a:solidFill>
                  <a:sysClr val="windowText" lastClr="000000"/>
                </a:solidFill>
              </a:rPr>
              <a:t>SUBTOTAL HEIFER DEVELOPMENT COSTS</a:t>
            </a:r>
          </a:p>
          <a:p>
            <a:pPr>
              <a:defRPr b="1">
                <a:solidFill>
                  <a:sysClr val="windowText" lastClr="000000"/>
                </a:solidFill>
              </a:defRPr>
            </a:pPr>
            <a:r>
              <a:rPr lang="en-CA" sz="1400" b="0" i="1">
                <a:solidFill>
                  <a:sysClr val="windowText" lastClr="000000"/>
                </a:solidFill>
              </a:rPr>
              <a:t>$/heifer</a:t>
            </a:r>
            <a:r>
              <a:rPr lang="en-CA" sz="1400" b="0" i="1" baseline="0">
                <a:solidFill>
                  <a:sysClr val="windowText" lastClr="000000"/>
                </a:solidFill>
              </a:rPr>
              <a:t> being developed</a:t>
            </a:r>
            <a:endParaRPr lang="en-CA" sz="1400" b="0" i="1">
              <a:solidFill>
                <a:sysClr val="windowText" lastClr="00000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pieChart>
        <c:varyColors val="1"/>
        <c:ser>
          <c:idx val="0"/>
          <c:order val="0"/>
          <c:dPt>
            <c:idx val="0"/>
            <c:bubble3D val="0"/>
            <c:explosion val="8"/>
            <c:spPr>
              <a:solidFill>
                <a:schemeClr val="accent1"/>
              </a:solidFill>
              <a:ln w="19050">
                <a:solidFill>
                  <a:schemeClr val="lt1"/>
                </a:solidFill>
              </a:ln>
              <a:effectLst/>
            </c:spPr>
            <c:extLst>
              <c:ext xmlns:c16="http://schemas.microsoft.com/office/drawing/2014/chart" uri="{C3380CC4-5D6E-409C-BE32-E72D297353CC}">
                <c16:uniqueId val="{00000006-54DC-47CA-88A7-D341FDF7EF6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54DC-47CA-88A7-D341FDF7EF6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8-54DC-47CA-88A7-D341FDF7EF6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54DC-47CA-88A7-D341FDF7EF6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A-54DC-47CA-88A7-D341FDF7EF68}"/>
              </c:ext>
            </c:extLst>
          </c:dPt>
          <c:dLbls>
            <c:dLbl>
              <c:idx val="0"/>
              <c:layout>
                <c:manualLayout>
                  <c:x val="-3.5303368328958883E-2"/>
                  <c:y val="-5.948002467433506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4DC-47CA-88A7-D341FDF7EF68}"/>
                </c:ext>
              </c:extLst>
            </c:dLbl>
            <c:dLbl>
              <c:idx val="1"/>
              <c:layout>
                <c:manualLayout>
                  <c:x val="1.235539903547898E-2"/>
                  <c:y val="2.342414425470773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4DC-47CA-88A7-D341FDF7EF68}"/>
                </c:ext>
              </c:extLst>
            </c:dLbl>
            <c:dLbl>
              <c:idx val="2"/>
              <c:layout>
                <c:manualLayout>
                  <c:x val="2.3044181977252845E-2"/>
                  <c:y val="-3.315178344642403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4DC-47CA-88A7-D341FDF7EF68}"/>
                </c:ext>
              </c:extLst>
            </c:dLbl>
            <c:dLbl>
              <c:idx val="3"/>
              <c:layout>
                <c:manualLayout>
                  <c:x val="4.0187445319334984E-2"/>
                  <c:y val="-3.121811386479915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4DC-47CA-88A7-D341FDF7EF68}"/>
                </c:ext>
              </c:extLst>
            </c:dLbl>
            <c:dLbl>
              <c:idx val="4"/>
              <c:layout>
                <c:manualLayout>
                  <c:x val="2.3426290463691938E-2"/>
                  <c:y val="0.10398780797561595"/>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4DC-47CA-88A7-D341FDF7EF68}"/>
                </c:ext>
              </c:extLst>
            </c:dLbl>
            <c:spPr>
              <a:noFill/>
              <a:ln>
                <a:noFill/>
              </a:ln>
              <a:effectLst/>
            </c:spPr>
            <c:txPr>
              <a:bodyPr rot="0" spcFirstLastPara="1" vertOverflow="overflow" horzOverflow="overflow"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(Sheet1!$A$28,Sheet1!$A$44,Sheet1!$A$48,Sheet1!$A$58,Sheet1!$A$64)</c:f>
              <c:strCache>
                <c:ptCount val="5"/>
                <c:pt idx="0">
                  <c:v>OPPORTUNITY COST</c:v>
                </c:pt>
                <c:pt idx="1">
                  <c:v>TOTAL FEED &amp; BEDDING COST</c:v>
                </c:pt>
                <c:pt idx="2">
                  <c:v>TOTAL GRAZING COST</c:v>
                </c:pt>
                <c:pt idx="3">
                  <c:v>BREEDING COSTS</c:v>
                </c:pt>
                <c:pt idx="4">
                  <c:v>OTHER COSTS</c:v>
                </c:pt>
              </c:strCache>
            </c:strRef>
          </c:cat>
          <c:val>
            <c:numRef>
              <c:f>(Sheet1!$B$28,Sheet1!$B$44,Sheet1!$B$48,Sheet1!$B$58,Sheet1!$B$64)</c:f>
              <c:numCache>
                <c:formatCode>"$"#,##0</c:formatCode>
                <c:ptCount val="5"/>
                <c:pt idx="0">
                  <c:v>1237.5</c:v>
                </c:pt>
                <c:pt idx="1">
                  <c:v>439.32</c:v>
                </c:pt>
                <c:pt idx="2">
                  <c:v>136</c:v>
                </c:pt>
                <c:pt idx="3">
                  <c:v>65.25</c:v>
                </c:pt>
                <c:pt idx="4">
                  <c:v>265.9458904109589</c:v>
                </c:pt>
              </c:numCache>
            </c:numRef>
          </c:val>
          <c:extLst>
            <c:ext xmlns:c16="http://schemas.microsoft.com/office/drawing/2014/chart" uri="{C3380CC4-5D6E-409C-BE32-E72D297353CC}">
              <c16:uniqueId val="{00000000-54DC-47CA-88A7-D341FDF7EF68}"/>
            </c:ext>
          </c:extLst>
        </c:ser>
        <c:dLbls>
          <c:showLegendKey val="0"/>
          <c:showVal val="0"/>
          <c:showCatName val="0"/>
          <c:showSerName val="0"/>
          <c:showPercent val="0"/>
          <c:showBubbleSize val="0"/>
          <c:showLeaderLines val="1"/>
        </c:dLbls>
        <c:firstSliceAng val="18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1892300</xdr:colOff>
      <xdr:row>0</xdr:row>
      <xdr:rowOff>730808</xdr:rowOff>
    </xdr:to>
    <xdr:pic>
      <xdr:nvPicPr>
        <xdr:cNvPr id="2" name="Picture 4">
          <a:extLst>
            <a:ext uri="{FF2B5EF4-FFF2-40B4-BE49-F238E27FC236}">
              <a16:creationId xmlns:a16="http://schemas.microsoft.com/office/drawing/2014/main" id="{FDACA3CC-DB86-48CC-96A2-CC8D960D086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892300" cy="730808"/>
        </a:xfrm>
        <a:prstGeom prst="rect">
          <a:avLst/>
        </a:prstGeom>
        <a:noFill/>
        <a:ln w="1">
          <a:noFill/>
          <a:miter lim="800000"/>
          <a:headEnd/>
          <a:tailEnd type="none" w="med" len="med"/>
        </a:ln>
        <a:effectLst/>
      </xdr:spPr>
    </xdr:pic>
    <xdr:clientData/>
  </xdr:twoCellAnchor>
  <xdr:twoCellAnchor editAs="oneCell">
    <xdr:from>
      <xdr:col>0</xdr:col>
      <xdr:colOff>2026202</xdr:colOff>
      <xdr:row>0</xdr:row>
      <xdr:rowOff>19050</xdr:rowOff>
    </xdr:from>
    <xdr:to>
      <xdr:col>2</xdr:col>
      <xdr:colOff>523875</xdr:colOff>
      <xdr:row>0</xdr:row>
      <xdr:rowOff>806582</xdr:rowOff>
    </xdr:to>
    <xdr:pic>
      <xdr:nvPicPr>
        <xdr:cNvPr id="3" name="Picture 2">
          <a:extLst>
            <a:ext uri="{FF2B5EF4-FFF2-40B4-BE49-F238E27FC236}">
              <a16:creationId xmlns:a16="http://schemas.microsoft.com/office/drawing/2014/main" id="{4A97EE80-0A23-A671-BCF5-A31BFFE24E2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68000"/>
        <a:stretch/>
      </xdr:blipFill>
      <xdr:spPr bwMode="auto">
        <a:xfrm>
          <a:off x="2026202" y="19050"/>
          <a:ext cx="1990733" cy="790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736599</xdr:colOff>
      <xdr:row>77</xdr:row>
      <xdr:rowOff>96836</xdr:rowOff>
    </xdr:from>
    <xdr:to>
      <xdr:col>6</xdr:col>
      <xdr:colOff>923925</xdr:colOff>
      <xdr:row>99</xdr:row>
      <xdr:rowOff>107949</xdr:rowOff>
    </xdr:to>
    <xdr:graphicFrame macro="">
      <xdr:nvGraphicFramePr>
        <xdr:cNvPr id="5" name="Chart 4">
          <a:extLst>
            <a:ext uri="{FF2B5EF4-FFF2-40B4-BE49-F238E27FC236}">
              <a16:creationId xmlns:a16="http://schemas.microsoft.com/office/drawing/2014/main" id="{1481F2B9-7D41-0122-72F8-D7842731B1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use%20Canfax's%20online%20app%20for%20price%20projection%20at%20https:\cfxproapp.canfax.ca\price\projections\calculator,%20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B4925-8261-441E-BB4B-4E3AB2FD9390}">
  <dimension ref="A1:N77"/>
  <sheetViews>
    <sheetView tabSelected="1" topLeftCell="A58" zoomScale="85" zoomScaleNormal="85" workbookViewId="0">
      <selection activeCell="B72" sqref="B72 B75"/>
    </sheetView>
  </sheetViews>
  <sheetFormatPr defaultRowHeight="14.5" x14ac:dyDescent="0.35"/>
  <cols>
    <col min="1" max="1" width="38.453125" customWidth="1"/>
    <col min="2" max="2" width="11.6328125" customWidth="1"/>
    <col min="3" max="3" width="9.54296875" customWidth="1"/>
    <col min="4" max="4" width="5.54296875" customWidth="1"/>
    <col min="5" max="5" width="13.36328125" customWidth="1"/>
    <col min="7" max="7" width="24.453125" customWidth="1"/>
  </cols>
  <sheetData>
    <row r="1" spans="1:14" ht="67.5" customHeight="1" x14ac:dyDescent="0.35">
      <c r="B1" s="16"/>
      <c r="D1" s="16" t="s">
        <v>0</v>
      </c>
    </row>
    <row r="2" spans="1:14" ht="54.5" customHeight="1" x14ac:dyDescent="0.35">
      <c r="A2" s="53" t="s">
        <v>65</v>
      </c>
      <c r="B2" s="54"/>
      <c r="C2" s="54"/>
      <c r="D2" s="54"/>
      <c r="E2" s="54"/>
      <c r="F2" s="54"/>
      <c r="G2" s="54"/>
      <c r="N2" s="16"/>
    </row>
    <row r="3" spans="1:14" ht="44" customHeight="1" x14ac:dyDescent="0.35">
      <c r="A3" s="53" t="s">
        <v>61</v>
      </c>
      <c r="B3" s="53"/>
      <c r="C3" s="53"/>
      <c r="D3" s="53"/>
      <c r="E3" s="53"/>
      <c r="F3" s="53"/>
      <c r="G3" s="53"/>
      <c r="N3" s="16"/>
    </row>
    <row r="4" spans="1:14" ht="44" customHeight="1" x14ac:dyDescent="0.35">
      <c r="A4" s="62" t="str">
        <f>"Based on the details provided, your bred replacement heifers need to sell for $"&amp;ROUNDUP(B77,0)&amp;"/head"</f>
        <v>Based on the details provided, your bred replacement heifers need to sell for $2129/head</v>
      </c>
      <c r="B4" s="62"/>
      <c r="C4" s="62"/>
      <c r="D4" s="62"/>
      <c r="E4" s="62"/>
      <c r="F4" s="62"/>
      <c r="G4" s="62"/>
      <c r="N4" s="16"/>
    </row>
    <row r="5" spans="1:14" ht="16.5" customHeight="1" x14ac:dyDescent="0.35">
      <c r="A5" s="57" t="s">
        <v>28</v>
      </c>
      <c r="B5" s="57"/>
      <c r="C5" s="57"/>
      <c r="D5" s="57"/>
      <c r="E5" s="57"/>
      <c r="F5" s="57"/>
      <c r="G5" s="57"/>
    </row>
    <row r="6" spans="1:14" ht="36" customHeight="1" x14ac:dyDescent="0.35">
      <c r="A6" s="55" t="s">
        <v>82</v>
      </c>
      <c r="B6" s="56"/>
      <c r="C6" s="56"/>
      <c r="D6" s="56"/>
      <c r="E6" s="56"/>
      <c r="F6" s="56"/>
      <c r="G6" s="56"/>
    </row>
    <row r="7" spans="1:14" s="30" customFormat="1" ht="29" customHeight="1" x14ac:dyDescent="0.35">
      <c r="A7" s="58" t="s">
        <v>74</v>
      </c>
      <c r="B7" s="59"/>
      <c r="C7" s="59"/>
      <c r="D7" s="59"/>
      <c r="E7" s="59"/>
      <c r="F7" s="59"/>
      <c r="G7" s="59"/>
    </row>
    <row r="8" spans="1:14" s="30" customFormat="1" ht="16.5" customHeight="1" x14ac:dyDescent="0.35">
      <c r="A8" s="60" t="s">
        <v>66</v>
      </c>
      <c r="B8" s="60"/>
      <c r="C8" s="60"/>
      <c r="D8" s="60"/>
      <c r="E8" s="60"/>
      <c r="F8" s="60"/>
      <c r="G8" s="60"/>
    </row>
    <row r="9" spans="1:14" ht="35" customHeight="1" x14ac:dyDescent="0.35">
      <c r="A9" s="58" t="s">
        <v>87</v>
      </c>
      <c r="B9" s="58"/>
      <c r="C9" s="58"/>
      <c r="D9" s="58"/>
      <c r="E9" s="58"/>
      <c r="F9" s="58"/>
      <c r="G9" s="58"/>
    </row>
    <row r="10" spans="1:14" ht="19" customHeight="1" x14ac:dyDescent="0.35">
      <c r="A10" s="55" t="s">
        <v>83</v>
      </c>
      <c r="B10" s="56"/>
      <c r="C10" s="56"/>
      <c r="D10" s="56"/>
      <c r="E10" s="56"/>
      <c r="F10" s="56"/>
      <c r="G10" s="56"/>
    </row>
    <row r="11" spans="1:14" ht="24.5" customHeight="1" x14ac:dyDescent="0.35">
      <c r="A11" s="58" t="s">
        <v>70</v>
      </c>
      <c r="B11" s="58"/>
      <c r="C11" s="58"/>
      <c r="D11" s="58"/>
      <c r="E11" s="58"/>
      <c r="F11" s="58"/>
      <c r="G11" s="58"/>
    </row>
    <row r="12" spans="1:14" ht="29.5" customHeight="1" x14ac:dyDescent="0.35">
      <c r="A12" s="58" t="s">
        <v>71</v>
      </c>
      <c r="B12" s="58"/>
      <c r="C12" s="58"/>
      <c r="D12" s="58"/>
      <c r="E12" s="58"/>
      <c r="F12" s="58"/>
      <c r="G12" s="58"/>
    </row>
    <row r="13" spans="1:14" ht="18.5" customHeight="1" x14ac:dyDescent="0.35">
      <c r="A13" s="58" t="s">
        <v>88</v>
      </c>
      <c r="B13" s="58"/>
      <c r="C13" s="58"/>
      <c r="D13" s="58"/>
      <c r="E13" s="58"/>
      <c r="F13" s="58"/>
      <c r="G13" s="58"/>
    </row>
    <row r="14" spans="1:14" ht="19" customHeight="1" x14ac:dyDescent="0.35">
      <c r="A14" s="64" t="s">
        <v>86</v>
      </c>
      <c r="B14" s="64"/>
      <c r="C14" s="64"/>
      <c r="D14" s="64"/>
      <c r="E14" s="64"/>
      <c r="F14" s="64"/>
      <c r="G14" s="64"/>
    </row>
    <row r="15" spans="1:14" ht="9.5" customHeight="1" x14ac:dyDescent="0.35">
      <c r="A15" s="63" t="s">
        <v>85</v>
      </c>
      <c r="B15" s="63"/>
      <c r="C15" s="63"/>
      <c r="D15" s="63"/>
      <c r="E15" s="63"/>
      <c r="F15" s="63"/>
      <c r="G15" s="63"/>
    </row>
    <row r="16" spans="1:14" ht="18" customHeight="1" x14ac:dyDescent="0.35">
      <c r="A16" s="58" t="s">
        <v>72</v>
      </c>
      <c r="B16" s="58"/>
      <c r="C16" s="58"/>
      <c r="D16" s="58"/>
      <c r="E16" s="58"/>
      <c r="F16" s="58"/>
      <c r="G16" s="58"/>
    </row>
    <row r="17" spans="1:7" ht="21" customHeight="1" x14ac:dyDescent="0.35">
      <c r="A17" s="58" t="s">
        <v>73</v>
      </c>
      <c r="B17" s="58"/>
      <c r="C17" s="58"/>
      <c r="D17" s="58"/>
      <c r="E17" s="58"/>
      <c r="F17" s="58"/>
      <c r="G17" s="58"/>
    </row>
    <row r="19" spans="1:7" ht="15.5" x14ac:dyDescent="0.35">
      <c r="A19" s="61" t="s">
        <v>57</v>
      </c>
      <c r="B19" s="61"/>
      <c r="C19" s="61"/>
      <c r="D19" s="61"/>
      <c r="E19" s="61"/>
      <c r="F19" s="61"/>
      <c r="G19" s="61"/>
    </row>
    <row r="20" spans="1:7" x14ac:dyDescent="0.35">
      <c r="A20" s="5" t="s">
        <v>40</v>
      </c>
      <c r="B20" s="9"/>
      <c r="C20" s="4"/>
      <c r="D20" s="4"/>
      <c r="E20" s="4"/>
      <c r="F20" s="3"/>
      <c r="G20" s="3"/>
    </row>
    <row r="21" spans="1:7" x14ac:dyDescent="0.35">
      <c r="A21" s="2" t="s">
        <v>67</v>
      </c>
      <c r="B21" s="65">
        <v>50</v>
      </c>
    </row>
    <row r="22" spans="1:7" x14ac:dyDescent="0.35">
      <c r="A22" s="2" t="s">
        <v>68</v>
      </c>
      <c r="B22" s="65">
        <v>550</v>
      </c>
      <c r="C22" t="s">
        <v>8</v>
      </c>
    </row>
    <row r="23" spans="1:7" x14ac:dyDescent="0.35">
      <c r="A23" s="2" t="s">
        <v>1</v>
      </c>
      <c r="B23" s="66">
        <v>44866</v>
      </c>
      <c r="C23" s="23" t="s">
        <v>30</v>
      </c>
    </row>
    <row r="24" spans="1:7" x14ac:dyDescent="0.35">
      <c r="A24" s="2" t="s">
        <v>2</v>
      </c>
      <c r="B24" s="66">
        <v>45078</v>
      </c>
    </row>
    <row r="25" spans="1:7" x14ac:dyDescent="0.35">
      <c r="A25" s="7" t="s">
        <v>3</v>
      </c>
      <c r="B25" s="17">
        <f>B24-B23</f>
        <v>212</v>
      </c>
      <c r="C25" s="1" t="s">
        <v>9</v>
      </c>
    </row>
    <row r="26" spans="1:7" x14ac:dyDescent="0.35">
      <c r="A26" s="5" t="s">
        <v>41</v>
      </c>
      <c r="B26" s="9"/>
      <c r="C26" s="4"/>
      <c r="D26" s="4"/>
      <c r="E26" s="4"/>
      <c r="F26" s="3"/>
      <c r="G26" s="3"/>
    </row>
    <row r="27" spans="1:7" x14ac:dyDescent="0.35">
      <c r="A27" s="2" t="s">
        <v>69</v>
      </c>
      <c r="B27" s="67">
        <v>2.25</v>
      </c>
      <c r="C27" t="s">
        <v>10</v>
      </c>
    </row>
    <row r="28" spans="1:7" x14ac:dyDescent="0.35">
      <c r="A28" s="7" t="s">
        <v>7</v>
      </c>
      <c r="B28" s="18">
        <f>B27*B22</f>
        <v>1237.5</v>
      </c>
      <c r="C28" s="1" t="s">
        <v>11</v>
      </c>
    </row>
    <row r="29" spans="1:7" x14ac:dyDescent="0.35">
      <c r="A29" s="5" t="s">
        <v>42</v>
      </c>
      <c r="B29" s="8"/>
      <c r="C29" s="3"/>
      <c r="D29" s="3"/>
      <c r="E29" s="3"/>
      <c r="F29" s="3"/>
      <c r="G29" s="3"/>
    </row>
    <row r="30" spans="1:7" x14ac:dyDescent="0.35">
      <c r="A30" s="27" t="s">
        <v>75</v>
      </c>
      <c r="B30" s="28"/>
      <c r="C30" s="29"/>
      <c r="D30" s="29"/>
      <c r="E30" s="29"/>
      <c r="F30" s="29"/>
      <c r="G30" s="29"/>
    </row>
    <row r="31" spans="1:7" ht="22" customHeight="1" x14ac:dyDescent="0.35">
      <c r="A31" s="26" t="s">
        <v>59</v>
      </c>
      <c r="B31" s="65"/>
      <c r="C31" t="s">
        <v>32</v>
      </c>
    </row>
    <row r="32" spans="1:7" x14ac:dyDescent="0.35">
      <c r="A32" s="52" t="s">
        <v>76</v>
      </c>
      <c r="E32" s="2"/>
    </row>
    <row r="33" spans="1:7" x14ac:dyDescent="0.35">
      <c r="A33" s="25" t="s">
        <v>27</v>
      </c>
      <c r="E33" s="2"/>
    </row>
    <row r="34" spans="1:7" ht="32" customHeight="1" x14ac:dyDescent="0.35">
      <c r="A34" s="11" t="s">
        <v>15</v>
      </c>
      <c r="B34" s="21" t="s">
        <v>23</v>
      </c>
      <c r="C34" s="7"/>
      <c r="D34" s="7"/>
      <c r="E34" s="11" t="s">
        <v>36</v>
      </c>
      <c r="G34" s="11" t="s">
        <v>32</v>
      </c>
    </row>
    <row r="35" spans="1:7" x14ac:dyDescent="0.35">
      <c r="A35" s="68" t="s">
        <v>25</v>
      </c>
      <c r="B35" s="69">
        <v>18</v>
      </c>
      <c r="C35" t="s">
        <v>24</v>
      </c>
      <c r="D35" s="10" t="s">
        <v>12</v>
      </c>
      <c r="E35" s="70">
        <v>0.08</v>
      </c>
      <c r="F35" t="s">
        <v>10</v>
      </c>
      <c r="G35" s="19">
        <f>B35*E35*B$25</f>
        <v>305.27999999999997</v>
      </c>
    </row>
    <row r="36" spans="1:7" x14ac:dyDescent="0.35">
      <c r="A36" s="68" t="s">
        <v>60</v>
      </c>
      <c r="B36" s="69">
        <v>3</v>
      </c>
      <c r="C36" t="s">
        <v>24</v>
      </c>
      <c r="D36" s="10" t="s">
        <v>12</v>
      </c>
      <c r="E36" s="70">
        <v>0.14000000000000001</v>
      </c>
      <c r="F36" t="s">
        <v>10</v>
      </c>
      <c r="G36" s="19">
        <f>B36*E36*B$25</f>
        <v>89.04</v>
      </c>
    </row>
    <row r="37" spans="1:7" x14ac:dyDescent="0.35">
      <c r="A37" s="68"/>
      <c r="B37" s="69"/>
      <c r="C37" t="s">
        <v>24</v>
      </c>
      <c r="D37" s="10" t="s">
        <v>12</v>
      </c>
      <c r="E37" s="70"/>
      <c r="F37" t="s">
        <v>10</v>
      </c>
      <c r="G37" s="19">
        <f>B37*E37*B$25</f>
        <v>0</v>
      </c>
    </row>
    <row r="38" spans="1:7" x14ac:dyDescent="0.35">
      <c r="A38" s="68"/>
      <c r="B38" s="69"/>
      <c r="C38" t="s">
        <v>24</v>
      </c>
      <c r="D38" s="10" t="s">
        <v>12</v>
      </c>
      <c r="E38" s="70"/>
      <c r="F38" t="s">
        <v>10</v>
      </c>
      <c r="G38" s="19">
        <f>B38*E38*B$25</f>
        <v>0</v>
      </c>
    </row>
    <row r="39" spans="1:7" x14ac:dyDescent="0.35">
      <c r="A39" s="68"/>
      <c r="B39" s="69"/>
      <c r="C39" t="s">
        <v>24</v>
      </c>
      <c r="D39" s="10" t="s">
        <v>12</v>
      </c>
      <c r="E39" s="70"/>
      <c r="F39" t="s">
        <v>10</v>
      </c>
      <c r="G39" s="19">
        <f>B39*E39*B$25</f>
        <v>0</v>
      </c>
    </row>
    <row r="40" spans="1:7" x14ac:dyDescent="0.35">
      <c r="A40" s="7" t="s">
        <v>26</v>
      </c>
      <c r="B40" s="18">
        <f>IF(ISBLANK(B31),SUM(G35:G39),B31)</f>
        <v>394.32</v>
      </c>
      <c r="C40" s="1" t="s">
        <v>32</v>
      </c>
      <c r="D40" s="10"/>
      <c r="E40" s="31"/>
      <c r="G40" s="32"/>
    </row>
    <row r="41" spans="1:7" x14ac:dyDescent="0.35">
      <c r="A41" s="27" t="s">
        <v>43</v>
      </c>
      <c r="B41" s="28"/>
      <c r="C41" s="29"/>
      <c r="D41" s="29"/>
      <c r="E41" s="29"/>
      <c r="F41" s="29"/>
      <c r="G41" s="29"/>
    </row>
    <row r="42" spans="1:7" x14ac:dyDescent="0.35">
      <c r="A42" s="12" t="s">
        <v>37</v>
      </c>
      <c r="B42" s="69">
        <v>500</v>
      </c>
      <c r="C42" s="24" t="s">
        <v>38</v>
      </c>
      <c r="D42" s="10" t="s">
        <v>12</v>
      </c>
      <c r="E42" s="70">
        <v>0.03</v>
      </c>
      <c r="F42" t="s">
        <v>10</v>
      </c>
      <c r="G42" s="19">
        <f>B42*E42</f>
        <v>15</v>
      </c>
    </row>
    <row r="43" spans="1:7" x14ac:dyDescent="0.35">
      <c r="A43" s="22" t="s">
        <v>4</v>
      </c>
      <c r="B43" s="67">
        <v>30</v>
      </c>
      <c r="C43" t="s">
        <v>32</v>
      </c>
      <c r="E43" s="2"/>
    </row>
    <row r="44" spans="1:7" x14ac:dyDescent="0.35">
      <c r="A44" s="7" t="s">
        <v>39</v>
      </c>
      <c r="B44" s="18">
        <f>SUM(B40,G42,B43)</f>
        <v>439.32</v>
      </c>
      <c r="C44" s="1" t="s">
        <v>32</v>
      </c>
      <c r="E44" s="2"/>
    </row>
    <row r="45" spans="1:7" x14ac:dyDescent="0.35">
      <c r="A45" s="6" t="s">
        <v>44</v>
      </c>
      <c r="B45" s="4"/>
      <c r="C45" s="4"/>
      <c r="D45" s="4"/>
      <c r="E45" s="4"/>
      <c r="F45" s="3"/>
      <c r="G45" s="3"/>
    </row>
    <row r="46" spans="1:7" x14ac:dyDescent="0.35">
      <c r="A46" s="2" t="s">
        <v>31</v>
      </c>
      <c r="B46" s="67">
        <v>1</v>
      </c>
      <c r="C46" t="s">
        <v>14</v>
      </c>
    </row>
    <row r="47" spans="1:7" x14ac:dyDescent="0.35">
      <c r="A47" s="2" t="s">
        <v>13</v>
      </c>
      <c r="B47" s="65">
        <v>136</v>
      </c>
      <c r="C47" t="s">
        <v>9</v>
      </c>
    </row>
    <row r="48" spans="1:7" x14ac:dyDescent="0.35">
      <c r="A48" s="7" t="s">
        <v>29</v>
      </c>
      <c r="B48" s="18">
        <f>B47*B46</f>
        <v>136</v>
      </c>
      <c r="C48" s="1" t="s">
        <v>32</v>
      </c>
    </row>
    <row r="49" spans="1:10" x14ac:dyDescent="0.35">
      <c r="A49" s="6" t="s">
        <v>64</v>
      </c>
      <c r="B49" s="13"/>
      <c r="C49" s="14"/>
      <c r="D49" s="14"/>
      <c r="E49" s="14"/>
      <c r="F49" s="14"/>
      <c r="G49" s="14"/>
    </row>
    <row r="50" spans="1:10" x14ac:dyDescent="0.35">
      <c r="A50" s="12" t="s">
        <v>18</v>
      </c>
      <c r="B50" s="71">
        <v>5000</v>
      </c>
      <c r="C50" s="24" t="s">
        <v>11</v>
      </c>
      <c r="D50" s="15"/>
      <c r="E50" s="15"/>
      <c r="F50" s="15"/>
      <c r="G50" s="15"/>
    </row>
    <row r="51" spans="1:10" x14ac:dyDescent="0.35">
      <c r="A51" s="12" t="s">
        <v>19</v>
      </c>
      <c r="B51" s="72">
        <v>20</v>
      </c>
      <c r="C51" s="24" t="s">
        <v>33</v>
      </c>
      <c r="D51" s="15"/>
      <c r="E51" s="15"/>
      <c r="F51" s="15"/>
      <c r="G51" s="15"/>
    </row>
    <row r="52" spans="1:10" x14ac:dyDescent="0.35">
      <c r="A52" s="12" t="s">
        <v>20</v>
      </c>
      <c r="B52" s="72">
        <v>4</v>
      </c>
      <c r="C52" s="24" t="s">
        <v>34</v>
      </c>
      <c r="D52" s="15"/>
      <c r="E52" s="15"/>
      <c r="F52" s="15"/>
      <c r="G52" s="15"/>
    </row>
    <row r="53" spans="1:10" x14ac:dyDescent="0.35">
      <c r="A53" s="12" t="s">
        <v>21</v>
      </c>
      <c r="B53" s="73">
        <v>1900</v>
      </c>
      <c r="C53" s="24" t="s">
        <v>35</v>
      </c>
      <c r="D53" s="15"/>
      <c r="E53" s="15"/>
      <c r="F53" s="15"/>
      <c r="G53" s="15"/>
    </row>
    <row r="54" spans="1:10" x14ac:dyDescent="0.35">
      <c r="A54" s="12" t="s">
        <v>22</v>
      </c>
      <c r="B54" s="74">
        <v>1.2</v>
      </c>
      <c r="C54" s="24" t="s">
        <v>10</v>
      </c>
      <c r="E54" s="32"/>
    </row>
    <row r="55" spans="1:10" ht="29" x14ac:dyDescent="0.35">
      <c r="A55" s="47" t="s">
        <v>80</v>
      </c>
      <c r="B55" s="71">
        <v>500</v>
      </c>
      <c r="C55" s="24" t="s">
        <v>11</v>
      </c>
    </row>
    <row r="56" spans="1:10" x14ac:dyDescent="0.35">
      <c r="A56" s="12" t="s">
        <v>81</v>
      </c>
      <c r="B56" s="71">
        <v>125</v>
      </c>
      <c r="C56" s="24" t="s">
        <v>11</v>
      </c>
    </row>
    <row r="57" spans="1:10" x14ac:dyDescent="0.35">
      <c r="A57" s="12" t="s">
        <v>77</v>
      </c>
      <c r="B57" s="71">
        <v>0</v>
      </c>
      <c r="C57" s="24" t="s">
        <v>11</v>
      </c>
    </row>
    <row r="58" spans="1:10" x14ac:dyDescent="0.35">
      <c r="A58" s="7" t="s">
        <v>17</v>
      </c>
      <c r="B58" s="18">
        <f>(B50-(B53*B54))/B52/B51+((B55+B56)/B51)+B57</f>
        <v>65.25</v>
      </c>
      <c r="C58" s="1" t="s">
        <v>11</v>
      </c>
    </row>
    <row r="59" spans="1:10" x14ac:dyDescent="0.35">
      <c r="A59" s="6" t="s">
        <v>45</v>
      </c>
      <c r="B59" s="3"/>
      <c r="C59" s="3"/>
      <c r="D59" s="3"/>
      <c r="E59" s="3"/>
      <c r="F59" s="3"/>
      <c r="G59" s="3"/>
    </row>
    <row r="60" spans="1:10" x14ac:dyDescent="0.35">
      <c r="A60" s="2" t="s">
        <v>62</v>
      </c>
      <c r="B60" s="75">
        <v>15</v>
      </c>
      <c r="C60" s="24" t="s">
        <v>11</v>
      </c>
    </row>
    <row r="61" spans="1:10" x14ac:dyDescent="0.35">
      <c r="A61" s="2" t="s">
        <v>84</v>
      </c>
      <c r="B61" s="75">
        <v>0.9</v>
      </c>
      <c r="C61" t="s">
        <v>14</v>
      </c>
      <c r="G61" s="19">
        <f>B61*B25</f>
        <v>190.8</v>
      </c>
    </row>
    <row r="62" spans="1:10" x14ac:dyDescent="0.35">
      <c r="A62" s="2" t="s">
        <v>5</v>
      </c>
      <c r="B62" s="76">
        <v>0.03</v>
      </c>
      <c r="G62" s="19">
        <f>B62/365*(B25+B47)*(B22*B27)</f>
        <v>35.395890410958906</v>
      </c>
      <c r="I62" s="32"/>
      <c r="J62" s="32"/>
    </row>
    <row r="63" spans="1:10" x14ac:dyDescent="0.35">
      <c r="A63" s="2" t="s">
        <v>6</v>
      </c>
      <c r="B63" s="76">
        <v>0.02</v>
      </c>
      <c r="G63" s="19">
        <f>B63*B21*(B22*B27)/B21</f>
        <v>24.75</v>
      </c>
    </row>
    <row r="64" spans="1:10" x14ac:dyDescent="0.35">
      <c r="A64" s="7" t="s">
        <v>16</v>
      </c>
      <c r="B64" s="18">
        <f>B60+G61+G62+G63</f>
        <v>265.9458904109589</v>
      </c>
      <c r="C64" s="1" t="s">
        <v>11</v>
      </c>
    </row>
    <row r="65" spans="1:7" x14ac:dyDescent="0.35">
      <c r="A65" s="7"/>
      <c r="B65" s="41"/>
      <c r="C65" s="1"/>
    </row>
    <row r="66" spans="1:7" ht="15.5" x14ac:dyDescent="0.35">
      <c r="A66" s="61" t="s">
        <v>56</v>
      </c>
      <c r="B66" s="61"/>
      <c r="C66" s="61"/>
      <c r="D66" s="61"/>
      <c r="E66" s="61"/>
      <c r="F66" s="61"/>
      <c r="G66" s="61"/>
    </row>
    <row r="67" spans="1:7" x14ac:dyDescent="0.35">
      <c r="A67" s="5" t="s">
        <v>46</v>
      </c>
      <c r="B67" s="36"/>
      <c r="C67" s="3"/>
      <c r="D67" s="3"/>
      <c r="E67" s="3"/>
      <c r="F67" s="3"/>
      <c r="G67" s="3"/>
    </row>
    <row r="68" spans="1:7" ht="33.5" customHeight="1" x14ac:dyDescent="0.35">
      <c r="A68" s="20" t="s">
        <v>58</v>
      </c>
      <c r="B68" s="18">
        <f>B28+B44+B48+B58+B64</f>
        <v>2144.0158904109589</v>
      </c>
      <c r="C68" s="1" t="s">
        <v>11</v>
      </c>
    </row>
    <row r="69" spans="1:7" ht="19" customHeight="1" x14ac:dyDescent="0.35">
      <c r="A69" s="35" t="s">
        <v>78</v>
      </c>
      <c r="B69" s="42"/>
      <c r="C69" s="3"/>
      <c r="D69" s="3"/>
      <c r="E69" s="3"/>
      <c r="F69" s="3"/>
      <c r="G69" s="3"/>
    </row>
    <row r="70" spans="1:7" ht="19.5" customHeight="1" x14ac:dyDescent="0.35">
      <c r="A70" s="33" t="s">
        <v>79</v>
      </c>
      <c r="B70" s="49">
        <f>50*0.1</f>
        <v>5</v>
      </c>
      <c r="C70" s="20" t="s">
        <v>51</v>
      </c>
      <c r="D70" s="20"/>
      <c r="E70" s="20"/>
      <c r="F70" s="20"/>
      <c r="G70" s="20"/>
    </row>
    <row r="71" spans="1:7" ht="15.5" x14ac:dyDescent="0.35">
      <c r="A71" s="34" t="s">
        <v>47</v>
      </c>
      <c r="B71" s="43">
        <f>(B21-B70)/B21</f>
        <v>0.9</v>
      </c>
    </row>
    <row r="72" spans="1:7" ht="15.5" x14ac:dyDescent="0.35">
      <c r="A72" s="34" t="s">
        <v>55</v>
      </c>
      <c r="B72" s="44">
        <f>B68/B71</f>
        <v>2382.2398782343989</v>
      </c>
      <c r="C72" s="33" t="s">
        <v>50</v>
      </c>
    </row>
    <row r="73" spans="1:7" ht="15.5" x14ac:dyDescent="0.35">
      <c r="A73" s="33" t="s">
        <v>48</v>
      </c>
      <c r="B73" s="50">
        <v>2.4</v>
      </c>
      <c r="C73" s="33" t="s">
        <v>10</v>
      </c>
      <c r="D73" s="48"/>
    </row>
    <row r="74" spans="1:7" ht="15.5" x14ac:dyDescent="0.35">
      <c r="A74" s="33" t="s">
        <v>49</v>
      </c>
      <c r="B74" s="51">
        <v>950</v>
      </c>
      <c r="C74" s="33" t="s">
        <v>35</v>
      </c>
      <c r="E74" s="32"/>
    </row>
    <row r="75" spans="1:7" ht="15.5" x14ac:dyDescent="0.35">
      <c r="A75" s="34" t="s">
        <v>89</v>
      </c>
      <c r="B75" s="45">
        <f>(B70*B73*B74)/(B71*B21)</f>
        <v>253.33333333333334</v>
      </c>
      <c r="C75" s="33" t="s">
        <v>52</v>
      </c>
    </row>
    <row r="76" spans="1:7" s="39" customFormat="1" ht="15.5" x14ac:dyDescent="0.35">
      <c r="A76" s="37" t="s">
        <v>54</v>
      </c>
      <c r="B76" s="46"/>
      <c r="C76" s="38"/>
      <c r="D76" s="4"/>
      <c r="E76" s="4"/>
      <c r="F76" s="4"/>
      <c r="G76" s="4"/>
    </row>
    <row r="77" spans="1:7" ht="15.5" x14ac:dyDescent="0.35">
      <c r="A77" s="34" t="s">
        <v>63</v>
      </c>
      <c r="B77" s="44">
        <f>ROUNDUP(B72-B75,0)</f>
        <v>2129</v>
      </c>
      <c r="C77" s="40" t="s">
        <v>53</v>
      </c>
    </row>
  </sheetData>
  <sheetProtection algorithmName="SHA-512" hashValue="tCZ4rOEkU8CyXoOjyzYv6tXMAHCcHDT2SM1mPgEU0RvlcRV7LUy2bHgNfToZSzkLffIjTF8QeGFKIbO8VuKk/g==" saltValue="LNOt4TdNrwodLy6APF/OzA==" spinCount="100000" sheet="1" objects="1" scenarios="1"/>
  <mergeCells count="18">
    <mergeCell ref="A19:G19"/>
    <mergeCell ref="A66:G66"/>
    <mergeCell ref="A3:G3"/>
    <mergeCell ref="A12:G12"/>
    <mergeCell ref="A13:G13"/>
    <mergeCell ref="A16:G16"/>
    <mergeCell ref="A17:G17"/>
    <mergeCell ref="A4:G4"/>
    <mergeCell ref="A11:G11"/>
    <mergeCell ref="A15:G15"/>
    <mergeCell ref="A14:G14"/>
    <mergeCell ref="A2:G2"/>
    <mergeCell ref="A6:G6"/>
    <mergeCell ref="A5:G5"/>
    <mergeCell ref="A7:G7"/>
    <mergeCell ref="A10:G10"/>
    <mergeCell ref="A9:G9"/>
    <mergeCell ref="A8:G8"/>
  </mergeCells>
  <hyperlinks>
    <hyperlink ref="A15:G15" r:id="rId1" display="use Canfax's online app for price projection at https://cfxproapp.canfax.ca/price/projections/calculator" xr:uid="{42929100-0135-4F22-AB47-D03665CF486A}"/>
  </hyperlinks>
  <pageMargins left="0.7" right="0.7" top="0.75" bottom="0.75" header="0.3" footer="0.3"/>
  <pageSetup scale="74" fitToWidth="0" fitToHeight="0" orientation="portrait" r:id="rId2"/>
  <rowBreaks count="1" manualBreakCount="1">
    <brk id="44" max="6" man="1"/>
  </rowBreaks>
  <colBreaks count="1" manualBreakCount="1">
    <brk id="9" max="1048575" man="1"/>
  </colBreak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Huiting Huang</dc:creator>
  <cp:lastModifiedBy>Huiting Huang</cp:lastModifiedBy>
  <cp:lastPrinted>2023-07-25T21:24:10Z</cp:lastPrinted>
  <dcterms:created xsi:type="dcterms:W3CDTF">2023-03-28T21:37:21Z</dcterms:created>
  <dcterms:modified xsi:type="dcterms:W3CDTF">2023-08-02T15:01:58Z</dcterms:modified>
</cp:coreProperties>
</file>