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canadiancattlemens.sharepoint.com/sites/BCRC/Shared Documents/Extension &amp; Communications/Website/Decision tools/Value of Calving Distribution/Calving Distribution 2026 Update/"/>
    </mc:Choice>
  </mc:AlternateContent>
  <xr:revisionPtr revIDLastSave="0" documentId="8_{CCB0BC4D-8B32-4D6A-8408-FE18FBE779AC}" xr6:coauthVersionLast="47" xr6:coauthVersionMax="47" xr10:uidLastSave="{00000000-0000-0000-0000-000000000000}"/>
  <bookViews>
    <workbookView xWindow="37320" yWindow="-120" windowWidth="29040" windowHeight="15720" xr2:uid="{2966B55E-CC6C-4585-8E20-F11B7BE0C400}"/>
  </bookViews>
  <sheets>
    <sheet name="Calving Distribution" sheetId="2"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C33" i="2"/>
  <c r="C34" i="2"/>
  <c r="C35" i="2"/>
  <c r="E41" i="2"/>
  <c r="E42" i="2"/>
  <c r="E43" i="2"/>
  <c r="F41" i="2"/>
  <c r="F42" i="2"/>
  <c r="F43" i="2"/>
  <c r="D32" i="2"/>
  <c r="D33" i="2"/>
  <c r="D34" i="2"/>
  <c r="D35" i="2"/>
  <c r="D41" i="2"/>
  <c r="D42" i="2"/>
  <c r="D43" i="2"/>
  <c r="F44" i="2"/>
  <c r="E44" i="2"/>
  <c r="C20" i="2"/>
  <c r="C14" i="2"/>
  <c r="C13" i="2"/>
  <c r="C12" i="2"/>
</calcChain>
</file>

<file path=xl/sharedStrings.xml><?xml version="1.0" encoding="utf-8"?>
<sst xmlns="http://schemas.openxmlformats.org/spreadsheetml/2006/main" count="45" uniqueCount="39">
  <si>
    <t>Calving Distribution Calculator</t>
  </si>
  <si>
    <r>
      <rPr>
        <b/>
        <u/>
        <sz val="11"/>
        <color theme="1"/>
        <rFont val="Calibri"/>
        <family val="2"/>
        <scheme val="minor"/>
      </rPr>
      <t>Instructions:</t>
    </r>
    <r>
      <rPr>
        <sz val="11"/>
        <color theme="1"/>
        <rFont val="Calibri"/>
        <family val="2"/>
        <scheme val="minor"/>
      </rPr>
      <t xml:space="preserve"> 
Enter your own information into the yellow cells</t>
    </r>
  </si>
  <si>
    <r>
      <t xml:space="preserve">REMEMBER: </t>
    </r>
    <r>
      <rPr>
        <sz val="11"/>
        <color rgb="FF000000"/>
        <rFont val="Calibri"/>
        <family val="2"/>
        <scheme val="minor"/>
      </rPr>
      <t xml:space="preserve">This calcualtor only considers the increase in revenue from weaning an increased number of heavy calves due to the increased number of calves born in the first and second cycles. Costs incurred to achieve a tighter calving season and value from retaining cows in the herd are not included in the calculator. </t>
    </r>
  </si>
  <si>
    <t>Step 1: Your Current Calving Distribution</t>
  </si>
  <si>
    <t>Enter your current calving distribution for each 21 day cycle.</t>
  </si>
  <si>
    <t>Date of First Calf Born (Start of first cycle)</t>
  </si>
  <si>
    <t>Start date of second cycle</t>
  </si>
  <si>
    <t>Start date of third cycle</t>
  </si>
  <si>
    <t>Start date of fourth cycle</t>
  </si>
  <si>
    <t># Calves Born Day 1-21</t>
  </si>
  <si>
    <t># Calves Born Day 22-42</t>
  </si>
  <si>
    <t># Calves Born Day 42-63</t>
  </si>
  <si>
    <t># Calves Born Day 63-83+</t>
  </si>
  <si>
    <t>Total # of Calves</t>
  </si>
  <si>
    <t>Weaning Date</t>
  </si>
  <si>
    <t>Average Birth Weight (lb)</t>
  </si>
  <si>
    <t>Average Daily Gain (lb/day)</t>
  </si>
  <si>
    <t>Calf Death Loss - Birth to Weaning (# of calves)</t>
  </si>
  <si>
    <t>Sale Price of Weaned Calves ($/lb)</t>
  </si>
  <si>
    <t>Step 2: Scenario Comparison</t>
  </si>
  <si>
    <t>Enter your ideal calving distribution in Scenario 3 (yellow cells). This can be a stepping stone to a provincial benchmark or the industry target.</t>
  </si>
  <si>
    <t>Scenario 1</t>
  </si>
  <si>
    <t>Scenario 2</t>
  </si>
  <si>
    <t>Scenario 3</t>
  </si>
  <si>
    <t>Calves Born between:</t>
  </si>
  <si>
    <t>Weaning Weight (lbs)</t>
  </si>
  <si>
    <t>Your Calving Distribution</t>
  </si>
  <si>
    <t>Industry Target</t>
  </si>
  <si>
    <t>Ideal Distribution</t>
  </si>
  <si>
    <t>1-21 Days</t>
  </si>
  <si>
    <t>22-42 Days</t>
  </si>
  <si>
    <t>43-63 Days</t>
  </si>
  <si>
    <t>64-84+ Days</t>
  </si>
  <si>
    <t>Step 3: Results</t>
  </si>
  <si>
    <t>See the Results (green cells) comparing the average weaning weight and value from the 3 scenarios of your current calving distribution, the industry target and your ideal distribution.</t>
  </si>
  <si>
    <t>Average Weaning Weight</t>
  </si>
  <si>
    <t>Total # of Weaned Calves</t>
  </si>
  <si>
    <t xml:space="preserve">Value of Weaned Calves </t>
  </si>
  <si>
    <t>Difference in Total Return Compared to Your Current Calving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</si>
</sst>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
  </numFmts>
  <fonts count="13">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8"/>
      <color theme="1"/>
      <name val="Calibri"/>
      <family val="2"/>
      <scheme val="minor"/>
    </font>
    <font>
      <b/>
      <u/>
      <sz val="11"/>
      <color theme="1"/>
      <name val="Calibri"/>
      <family val="2"/>
      <scheme val="minor"/>
    </font>
    <font>
      <sz val="11"/>
      <color rgb="FF000000"/>
      <name val="Calibri"/>
      <family val="2"/>
      <scheme val="minor"/>
    </font>
    <font>
      <b/>
      <sz val="11"/>
      <color rgb="FF000000"/>
      <name val="Calibri"/>
      <family val="2"/>
      <scheme val="minor"/>
    </font>
    <font>
      <b/>
      <sz val="13"/>
      <color theme="1"/>
      <name val="Calibri"/>
      <family val="2"/>
      <scheme val="minor"/>
    </font>
    <font>
      <b/>
      <sz val="13"/>
      <name val="Calibri"/>
      <family val="2"/>
      <scheme val="minor"/>
    </font>
  </fonts>
  <fills count="6">
    <fill>
      <patternFill patternType="none"/>
    </fill>
    <fill>
      <patternFill patternType="gray125"/>
    </fill>
    <fill>
      <patternFill patternType="solid">
        <fgColor rgb="FFC6EFCE"/>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97"/>
        <bgColor indexed="64"/>
      </patternFill>
    </fill>
  </fills>
  <borders count="41">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43" fontId="1" fillId="0" borderId="0" applyFont="0" applyFill="0" applyBorder="0" applyAlignment="0" applyProtection="0"/>
  </cellStyleXfs>
  <cellXfs count="68">
    <xf numFmtId="0" fontId="0" fillId="0" borderId="0" xfId="0"/>
    <xf numFmtId="0" fontId="0" fillId="0" borderId="2" xfId="0" applyBorder="1"/>
    <xf numFmtId="0" fontId="3" fillId="0" borderId="0" xfId="0" applyFont="1"/>
    <xf numFmtId="0" fontId="4" fillId="0" borderId="1" xfId="0" applyFont="1" applyBorder="1"/>
    <xf numFmtId="0" fontId="0" fillId="0" borderId="11" xfId="0" applyBorder="1"/>
    <xf numFmtId="0" fontId="0" fillId="0" borderId="6" xfId="0" applyBorder="1"/>
    <xf numFmtId="0" fontId="0" fillId="0" borderId="4" xfId="0" applyBorder="1"/>
    <xf numFmtId="0" fontId="0" fillId="0" borderId="4" xfId="0" applyBorder="1" applyAlignment="1">
      <alignment wrapText="1"/>
    </xf>
    <xf numFmtId="0" fontId="0" fillId="0" borderId="8" xfId="0" applyBorder="1"/>
    <xf numFmtId="0" fontId="7" fillId="0" borderId="0" xfId="0" applyFont="1"/>
    <xf numFmtId="0" fontId="5" fillId="0" borderId="9" xfId="0" applyFont="1" applyBorder="1" applyAlignment="1">
      <alignment horizontal="center"/>
    </xf>
    <xf numFmtId="0" fontId="0" fillId="0" borderId="13" xfId="0" applyBorder="1"/>
    <xf numFmtId="15" fontId="0" fillId="0" borderId="0" xfId="0" applyNumberFormat="1" applyAlignment="1">
      <alignment horizontal="center"/>
    </xf>
    <xf numFmtId="0" fontId="0" fillId="0" borderId="18" xfId="0" applyBorder="1"/>
    <xf numFmtId="0" fontId="3" fillId="0" borderId="20" xfId="0" applyFont="1" applyBorder="1"/>
    <xf numFmtId="0" fontId="0" fillId="0" borderId="21" xfId="0" applyBorder="1"/>
    <xf numFmtId="0" fontId="0" fillId="0" borderId="22" xfId="0" applyBorder="1"/>
    <xf numFmtId="15" fontId="0" fillId="0" borderId="5" xfId="0" applyNumberFormat="1" applyBorder="1" applyAlignment="1">
      <alignment horizontal="center"/>
    </xf>
    <xf numFmtId="0" fontId="0" fillId="0" borderId="25" xfId="0" applyBorder="1"/>
    <xf numFmtId="0" fontId="3" fillId="0" borderId="7" xfId="0" applyFont="1" applyBorder="1" applyAlignment="1">
      <alignment horizontal="center"/>
    </xf>
    <xf numFmtId="0" fontId="3" fillId="0" borderId="10"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9" fontId="0" fillId="0" borderId="24" xfId="0" applyNumberFormat="1" applyBorder="1" applyAlignment="1">
      <alignment horizontal="center"/>
    </xf>
    <xf numFmtId="9" fontId="0" fillId="0" borderId="29" xfId="0" applyNumberFormat="1" applyBorder="1" applyAlignment="1">
      <alignment horizontal="center"/>
    </xf>
    <xf numFmtId="9" fontId="6" fillId="0" borderId="24" xfId="2" applyNumberFormat="1" applyFont="1" applyFill="1" applyBorder="1" applyAlignment="1">
      <alignment horizontal="center" vertical="center"/>
    </xf>
    <xf numFmtId="9" fontId="6" fillId="0" borderId="29" xfId="2" applyNumberFormat="1" applyFont="1" applyFill="1" applyBorder="1" applyAlignment="1">
      <alignment horizontal="center" vertical="center"/>
    </xf>
    <xf numFmtId="0" fontId="0" fillId="0" borderId="30" xfId="0" applyBorder="1"/>
    <xf numFmtId="1" fontId="6" fillId="0" borderId="24" xfId="2" applyNumberFormat="1" applyFont="1" applyFill="1" applyBorder="1" applyAlignment="1">
      <alignment horizontal="center" vertical="center"/>
    </xf>
    <xf numFmtId="1" fontId="6" fillId="0" borderId="31" xfId="2" applyNumberFormat="1" applyFont="1" applyFill="1" applyBorder="1" applyAlignment="1">
      <alignment horizontal="center" vertical="center"/>
    </xf>
    <xf numFmtId="1" fontId="6" fillId="0" borderId="32" xfId="2" applyNumberFormat="1" applyFont="1" applyFill="1" applyBorder="1" applyAlignment="1">
      <alignment horizontal="center" vertical="center"/>
    </xf>
    <xf numFmtId="0" fontId="4" fillId="0" borderId="17" xfId="0" applyFont="1" applyBorder="1"/>
    <xf numFmtId="0" fontId="3" fillId="0" borderId="19" xfId="0" applyFont="1" applyBorder="1"/>
    <xf numFmtId="0" fontId="0" fillId="0" borderId="20" xfId="0" applyBorder="1"/>
    <xf numFmtId="0" fontId="4" fillId="0" borderId="6" xfId="0" applyFont="1" applyBorder="1"/>
    <xf numFmtId="1" fontId="6" fillId="3" borderId="26" xfId="2" applyNumberFormat="1" applyFont="1" applyFill="1" applyBorder="1" applyAlignment="1">
      <alignment horizontal="center" vertical="center"/>
    </xf>
    <xf numFmtId="0" fontId="0" fillId="0" borderId="28" xfId="0" applyBorder="1"/>
    <xf numFmtId="0" fontId="3" fillId="0" borderId="33" xfId="0" applyFont="1" applyBorder="1" applyAlignment="1">
      <alignment horizontal="center"/>
    </xf>
    <xf numFmtId="0" fontId="3" fillId="0" borderId="34" xfId="0" applyFont="1" applyBorder="1" applyAlignment="1">
      <alignment horizontal="center"/>
    </xf>
    <xf numFmtId="1" fontId="6" fillId="3" borderId="23" xfId="2" applyNumberFormat="1" applyFont="1" applyFill="1" applyBorder="1" applyAlignment="1">
      <alignment horizontal="center" vertical="center"/>
    </xf>
    <xf numFmtId="1" fontId="6" fillId="3" borderId="15" xfId="2" applyNumberFormat="1" applyFont="1" applyFill="1" applyBorder="1" applyAlignment="1">
      <alignment horizontal="center" vertical="center"/>
    </xf>
    <xf numFmtId="164" fontId="6" fillId="3" borderId="36" xfId="3" applyNumberFormat="1" applyFont="1" applyFill="1" applyBorder="1" applyAlignment="1">
      <alignment horizontal="center" vertical="center"/>
    </xf>
    <xf numFmtId="164" fontId="6" fillId="3" borderId="35" xfId="3" applyNumberFormat="1" applyFont="1" applyFill="1" applyBorder="1" applyAlignment="1">
      <alignment horizontal="center" vertical="center"/>
    </xf>
    <xf numFmtId="164" fontId="6" fillId="3" borderId="37" xfId="3" applyNumberFormat="1" applyFont="1" applyFill="1" applyBorder="1" applyAlignment="1">
      <alignment horizontal="center" vertical="center"/>
    </xf>
    <xf numFmtId="164" fontId="12" fillId="3" borderId="39" xfId="3" applyNumberFormat="1" applyFont="1" applyFill="1" applyBorder="1" applyAlignment="1">
      <alignment horizontal="center" vertical="center"/>
    </xf>
    <xf numFmtId="164" fontId="12" fillId="3" borderId="40" xfId="3" applyNumberFormat="1" applyFont="1" applyFill="1" applyBorder="1" applyAlignment="1">
      <alignment horizontal="center" vertical="center"/>
    </xf>
    <xf numFmtId="15" fontId="6" fillId="5" borderId="10" xfId="0" applyNumberFormat="1" applyFont="1" applyFill="1" applyBorder="1" applyAlignment="1" applyProtection="1">
      <alignment horizontal="center"/>
      <protection locked="0"/>
    </xf>
    <xf numFmtId="0" fontId="6" fillId="5" borderId="10" xfId="0" applyFont="1" applyFill="1" applyBorder="1" applyAlignment="1" applyProtection="1">
      <alignment horizontal="center"/>
      <protection locked="0"/>
    </xf>
    <xf numFmtId="0" fontId="6" fillId="5" borderId="5" xfId="0" applyFont="1" applyFill="1" applyBorder="1" applyAlignment="1" applyProtection="1">
      <alignment horizontal="center"/>
      <protection locked="0"/>
    </xf>
    <xf numFmtId="0" fontId="6" fillId="5" borderId="3" xfId="0" applyFont="1" applyFill="1" applyBorder="1" applyAlignment="1" applyProtection="1">
      <alignment horizontal="center"/>
      <protection locked="0"/>
    </xf>
    <xf numFmtId="15" fontId="6" fillId="5" borderId="14" xfId="0" applyNumberFormat="1" applyFont="1" applyFill="1" applyBorder="1" applyAlignment="1" applyProtection="1">
      <alignment horizontal="center"/>
      <protection locked="0"/>
    </xf>
    <xf numFmtId="0" fontId="6" fillId="5" borderId="15" xfId="0" applyFont="1" applyFill="1" applyBorder="1" applyAlignment="1" applyProtection="1">
      <alignment horizontal="center"/>
      <protection locked="0"/>
    </xf>
    <xf numFmtId="2" fontId="6" fillId="5" borderId="16" xfId="0" applyNumberFormat="1" applyFont="1" applyFill="1" applyBorder="1" applyAlignment="1" applyProtection="1">
      <alignment horizontal="center"/>
      <protection locked="0"/>
    </xf>
    <xf numFmtId="9" fontId="6" fillId="5" borderId="5" xfId="1" applyFont="1" applyFill="1" applyBorder="1" applyAlignment="1" applyProtection="1">
      <alignment horizontal="center"/>
      <protection locked="0"/>
    </xf>
    <xf numFmtId="9" fontId="6" fillId="5" borderId="12" xfId="1" applyFont="1" applyFill="1" applyBorder="1" applyAlignment="1" applyProtection="1">
      <alignment horizontal="center"/>
      <protection locked="0"/>
    </xf>
    <xf numFmtId="1" fontId="6" fillId="5" borderId="15" xfId="1" applyNumberFormat="1" applyFont="1" applyFill="1" applyBorder="1" applyAlignment="1" applyProtection="1">
      <alignment horizontal="center" vertical="center"/>
      <protection locked="0"/>
    </xf>
    <xf numFmtId="0" fontId="9" fillId="0" borderId="0" xfId="0" applyFont="1" applyAlignment="1">
      <alignment vertical="center"/>
    </xf>
    <xf numFmtId="0" fontId="0" fillId="0" borderId="0" xfId="0" applyAlignment="1">
      <alignment vertical="center"/>
    </xf>
    <xf numFmtId="0" fontId="0" fillId="0" borderId="0" xfId="0" applyAlignment="1">
      <alignment horizontal="left" wrapText="1"/>
    </xf>
    <xf numFmtId="0" fontId="4" fillId="4" borderId="0" xfId="0" applyFont="1" applyFill="1" applyAlignment="1">
      <alignment horizontal="left" wrapText="1"/>
    </xf>
    <xf numFmtId="0" fontId="10" fillId="0" borderId="0" xfId="0" applyFont="1" applyAlignment="1">
      <alignment horizontal="left" wrapText="1"/>
    </xf>
    <xf numFmtId="0" fontId="9" fillId="0" borderId="0" xfId="0" applyFont="1" applyAlignment="1">
      <alignment vertical="center" wrapText="1"/>
    </xf>
    <xf numFmtId="0" fontId="0" fillId="0" borderId="4" xfId="0" applyBorder="1" applyAlignment="1"/>
    <xf numFmtId="0" fontId="0" fillId="0" borderId="24" xfId="0" applyBorder="1" applyAlignment="1"/>
    <xf numFmtId="0" fontId="0" fillId="0" borderId="8" xfId="0" applyBorder="1" applyAlignment="1"/>
    <xf numFmtId="0" fontId="0" fillId="0" borderId="32" xfId="0" applyBorder="1" applyAlignment="1"/>
    <xf numFmtId="0" fontId="11" fillId="0" borderId="38" xfId="0" applyFont="1" applyBorder="1" applyAlignment="1"/>
    <xf numFmtId="0" fontId="11" fillId="0" borderId="13" xfId="0" applyFont="1" applyBorder="1" applyAlignment="1"/>
  </cellXfs>
  <cellStyles count="4">
    <cellStyle name="Comma" xfId="3" builtinId="3"/>
    <cellStyle name="Good" xfId="2" builtinId="26"/>
    <cellStyle name="Normal" xfId="0" builtinId="0"/>
    <cellStyle name="Percent" xfId="1" builtinId="5"/>
  </cellStyles>
  <dxfs count="0"/>
  <tableStyles count="0" defaultTableStyle="TableStyleMedium2" defaultPivotStyle="PivotStyleLight16"/>
  <colors>
    <mruColors>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t>Your Calculated Weaning Weight by Age Group</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'Calving Distribution'!$B$32:$B$35</c:f>
              <c:strCache>
                <c:ptCount val="4"/>
                <c:pt idx="0">
                  <c:v>1-21 Days</c:v>
                </c:pt>
                <c:pt idx="1">
                  <c:v>22-42 Days</c:v>
                </c:pt>
                <c:pt idx="2">
                  <c:v>43-63 Days</c:v>
                </c:pt>
                <c:pt idx="3">
                  <c:v>64-84+ Days</c:v>
                </c:pt>
              </c:strCache>
            </c:strRef>
          </c:cat>
          <c:val>
            <c:numRef>
              <c:f>'Calving Distribution'!$C$32:$C$35</c:f>
              <c:numCache>
                <c:formatCode>0</c:formatCode>
                <c:ptCount val="4"/>
                <c:pt idx="0">
                  <c:v>571.54999999999995</c:v>
                </c:pt>
                <c:pt idx="1">
                  <c:v>532.70000000000005</c:v>
                </c:pt>
                <c:pt idx="2">
                  <c:v>493.85</c:v>
                </c:pt>
                <c:pt idx="3">
                  <c:v>455</c:v>
                </c:pt>
              </c:numCache>
            </c:numRef>
          </c:val>
          <c:extLst>
            <c:ext xmlns:c16="http://schemas.microsoft.com/office/drawing/2014/chart" uri="{C3380CC4-5D6E-409C-BE32-E72D297353CC}">
              <c16:uniqueId val="{00000000-B563-40D1-8F10-EC9D3758BD13}"/>
            </c:ext>
          </c:extLst>
        </c:ser>
        <c:dLbls>
          <c:dLblPos val="outEnd"/>
          <c:showLegendKey val="0"/>
          <c:showVal val="1"/>
          <c:showCatName val="0"/>
          <c:showSerName val="0"/>
          <c:showPercent val="0"/>
          <c:showBubbleSize val="0"/>
        </c:dLbls>
        <c:gapWidth val="105"/>
        <c:overlap val="-5"/>
        <c:axId val="381390840"/>
        <c:axId val="381391168"/>
      </c:barChart>
      <c:catAx>
        <c:axId val="381390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81391168"/>
        <c:crosses val="autoZero"/>
        <c:auto val="1"/>
        <c:lblAlgn val="ctr"/>
        <c:lblOffset val="100"/>
        <c:noMultiLvlLbl val="0"/>
      </c:catAx>
      <c:valAx>
        <c:axId val="381391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lbs per head</a:t>
                </a:r>
              </a:p>
            </c:rich>
          </c:tx>
          <c:layout>
            <c:manualLayout>
              <c:xMode val="edge"/>
              <c:yMode val="edge"/>
              <c:x val="2.1604938271604937E-2"/>
              <c:y val="0.37957542071946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81390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t>Estimated</a:t>
            </a:r>
            <a:r>
              <a:rPr lang="en-US" sz="1200" b="1" baseline="0"/>
              <a:t> </a:t>
            </a:r>
            <a:r>
              <a:rPr lang="en-US" sz="1200" b="1"/>
              <a:t>Average Weaning Weight &amp; Total Returns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'Calving Distribution'!$B$41</c:f>
              <c:strCache>
                <c:ptCount val="1"/>
                <c:pt idx="0">
                  <c:v>Average Weaning Weight</c:v>
                </c:pt>
              </c:strCache>
            </c:strRef>
          </c:tx>
          <c:spPr>
            <a:solidFill>
              <a:schemeClr val="accent6">
                <a:lumMod val="40000"/>
                <a:lumOff val="60000"/>
              </a:schemeClr>
            </a:solidFill>
            <a:ln>
              <a:solidFill>
                <a:schemeClr val="accent6">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('Calving Distribution'!$D$39:$D$40,'Calving Distribution'!$E$39:$E$40,'Calving Distribution'!$F$39:$F$40)</c:f>
              <c:multiLvlStrCache>
                <c:ptCount val="3"/>
                <c:lvl>
                  <c:pt idx="0">
                    <c:v>Your Calving Distribution</c:v>
                  </c:pt>
                  <c:pt idx="1">
                    <c:v>Industry Target</c:v>
                  </c:pt>
                  <c:pt idx="2">
                    <c:v>Ideal Distribution</c:v>
                  </c:pt>
                </c:lvl>
                <c:lvl>
                  <c:pt idx="0">
                    <c:v>Scenario 1</c:v>
                  </c:pt>
                  <c:pt idx="1">
                    <c:v>Scenario 2</c:v>
                  </c:pt>
                  <c:pt idx="2">
                    <c:v>Scenario 3</c:v>
                  </c:pt>
                </c:lvl>
              </c:multiLvlStrCache>
            </c:multiLvlStrRef>
          </c:cat>
          <c:val>
            <c:numRef>
              <c:f>'Calving Distribution'!$D$41:$F$41</c:f>
              <c:numCache>
                <c:formatCode>0</c:formatCode>
                <c:ptCount val="3"/>
                <c:pt idx="0">
                  <c:v>540.47</c:v>
                </c:pt>
                <c:pt idx="1">
                  <c:v>548.24</c:v>
                </c:pt>
                <c:pt idx="2">
                  <c:v>556.01</c:v>
                </c:pt>
              </c:numCache>
            </c:numRef>
          </c:val>
          <c:extLst>
            <c:ext xmlns:c16="http://schemas.microsoft.com/office/drawing/2014/chart" uri="{C3380CC4-5D6E-409C-BE32-E72D297353CC}">
              <c16:uniqueId val="{00000000-FA66-4760-AB6F-867803477769}"/>
            </c:ext>
          </c:extLst>
        </c:ser>
        <c:dLbls>
          <c:showLegendKey val="0"/>
          <c:showVal val="0"/>
          <c:showCatName val="0"/>
          <c:showSerName val="0"/>
          <c:showPercent val="0"/>
          <c:showBubbleSize val="0"/>
        </c:dLbls>
        <c:gapWidth val="121"/>
        <c:axId val="381390840"/>
        <c:axId val="381391168"/>
      </c:barChart>
      <c:lineChart>
        <c:grouping val="stacked"/>
        <c:varyColors val="0"/>
        <c:ser>
          <c:idx val="1"/>
          <c:order val="1"/>
          <c:tx>
            <c:strRef>
              <c:f>'Calving Distribution'!$B$43</c:f>
              <c:strCache>
                <c:ptCount val="1"/>
                <c:pt idx="0">
                  <c:v>Value of Weaned Calves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'Calving Distribution'!$D$43:$F$43</c:f>
              <c:numCache>
                <c:formatCode>"$"#,##0</c:formatCode>
                <c:ptCount val="3"/>
                <c:pt idx="0">
                  <c:v>315148.05700000003</c:v>
                </c:pt>
                <c:pt idx="1">
                  <c:v>319678.74400000001</c:v>
                </c:pt>
                <c:pt idx="2">
                  <c:v>324209.43099999998</c:v>
                </c:pt>
              </c:numCache>
            </c:numRef>
          </c:val>
          <c:smooth val="0"/>
          <c:extLst>
            <c:ext xmlns:c16="http://schemas.microsoft.com/office/drawing/2014/chart" uri="{C3380CC4-5D6E-409C-BE32-E72D297353CC}">
              <c16:uniqueId val="{00000001-FA66-4760-AB6F-867803477769}"/>
            </c:ext>
          </c:extLst>
        </c:ser>
        <c:dLbls>
          <c:showLegendKey val="0"/>
          <c:showVal val="0"/>
          <c:showCatName val="0"/>
          <c:showSerName val="0"/>
          <c:showPercent val="0"/>
          <c:showBubbleSize val="0"/>
        </c:dLbls>
        <c:marker val="1"/>
        <c:smooth val="0"/>
        <c:axId val="536400808"/>
        <c:axId val="536402776"/>
      </c:lineChart>
      <c:catAx>
        <c:axId val="381390840"/>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81391168"/>
        <c:crosses val="autoZero"/>
        <c:auto val="1"/>
        <c:lblAlgn val="ctr"/>
        <c:lblOffset val="100"/>
        <c:noMultiLvlLbl val="0"/>
      </c:catAx>
      <c:valAx>
        <c:axId val="381391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 Avg Weaning Weight (lbs/head)</a:t>
                </a:r>
              </a:p>
            </c:rich>
          </c:tx>
          <c:layout>
            <c:manualLayout>
              <c:xMode val="edge"/>
              <c:yMode val="edge"/>
              <c:x val="9.4979735163592E-3"/>
              <c:y val="0.174426720163509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81390840"/>
        <c:crosses val="autoZero"/>
        <c:crossBetween val="between"/>
      </c:valAx>
      <c:valAx>
        <c:axId val="536402776"/>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Total Value of Weaned Calves ($)</a:t>
                </a:r>
              </a:p>
            </c:rich>
          </c:tx>
          <c:layout>
            <c:manualLayout>
              <c:xMode val="edge"/>
              <c:yMode val="edge"/>
              <c:x val="0.94145557539859215"/>
              <c:y val="0.205397226660116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6400808"/>
        <c:crosses val="max"/>
        <c:crossBetween val="between"/>
      </c:valAx>
      <c:catAx>
        <c:axId val="536400808"/>
        <c:scaling>
          <c:orientation val="minMax"/>
        </c:scaling>
        <c:delete val="1"/>
        <c:axPos val="b"/>
        <c:majorTickMark val="out"/>
        <c:minorTickMark val="none"/>
        <c:tickLblPos val="nextTo"/>
        <c:crossAx val="536402776"/>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11791</xdr:colOff>
      <xdr:row>0</xdr:row>
      <xdr:rowOff>84817</xdr:rowOff>
    </xdr:from>
    <xdr:to>
      <xdr:col>1</xdr:col>
      <xdr:colOff>2313561</xdr:colOff>
      <xdr:row>4</xdr:row>
      <xdr:rowOff>266700</xdr:rowOff>
    </xdr:to>
    <xdr:pic>
      <xdr:nvPicPr>
        <xdr:cNvPr id="3" name="Picture 4">
          <a:extLst>
            <a:ext uri="{FF2B5EF4-FFF2-40B4-BE49-F238E27FC236}">
              <a16:creationId xmlns:a16="http://schemas.microsoft.com/office/drawing/2014/main" id="{7971FEEB-7995-4533-86A7-F29BCCE3368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6116" y="84817"/>
          <a:ext cx="2343949" cy="1020083"/>
        </a:xfrm>
        <a:prstGeom prst="rect">
          <a:avLst/>
        </a:prstGeom>
        <a:noFill/>
        <a:ln w="1">
          <a:noFill/>
          <a:miter lim="800000"/>
          <a:headEnd/>
          <a:tailEnd type="none" w="med" len="med"/>
        </a:ln>
        <a:effectLst/>
      </xdr:spPr>
    </xdr:pic>
    <xdr:clientData/>
  </xdr:twoCellAnchor>
  <xdr:twoCellAnchor>
    <xdr:from>
      <xdr:col>1</xdr:col>
      <xdr:colOff>0</xdr:colOff>
      <xdr:row>45</xdr:row>
      <xdr:rowOff>0</xdr:rowOff>
    </xdr:from>
    <xdr:to>
      <xdr:col>3</xdr:col>
      <xdr:colOff>583595</xdr:colOff>
      <xdr:row>59</xdr:row>
      <xdr:rowOff>64347</xdr:rowOff>
    </xdr:to>
    <xdr:graphicFrame macro="">
      <xdr:nvGraphicFramePr>
        <xdr:cNvPr id="4" name="Chart 3">
          <a:extLst>
            <a:ext uri="{FF2B5EF4-FFF2-40B4-BE49-F238E27FC236}">
              <a16:creationId xmlns:a16="http://schemas.microsoft.com/office/drawing/2014/main" id="{C9D6565E-C214-496C-A431-04204A3F781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715736</xdr:colOff>
      <xdr:row>45</xdr:row>
      <xdr:rowOff>8163</xdr:rowOff>
    </xdr:from>
    <xdr:to>
      <xdr:col>8</xdr:col>
      <xdr:colOff>180886</xdr:colOff>
      <xdr:row>59</xdr:row>
      <xdr:rowOff>66675</xdr:rowOff>
    </xdr:to>
    <xdr:graphicFrame macro="">
      <xdr:nvGraphicFramePr>
        <xdr:cNvPr id="5" name="Chart 4">
          <a:extLst>
            <a:ext uri="{FF2B5EF4-FFF2-40B4-BE49-F238E27FC236}">
              <a16:creationId xmlns:a16="http://schemas.microsoft.com/office/drawing/2014/main" id="{6101CC99-223B-4DDC-9E7D-E7705F6B297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8CE3-20CD-4D85-9ABE-D4DB2DA5A974}">
  <dimension ref="B2:G44"/>
  <sheetViews>
    <sheetView tabSelected="1" topLeftCell="A10" workbookViewId="0">
      <selection activeCell="C12" sqref="C12"/>
    </sheetView>
  </sheetViews>
  <sheetFormatPr defaultRowHeight="14.65"/>
  <cols>
    <col min="1" max="1" width="4.42578125" customWidth="1"/>
    <col min="2" max="2" width="34.7109375" customWidth="1"/>
    <col min="3" max="3" width="19.42578125" customWidth="1"/>
    <col min="4" max="6" width="21.5703125" customWidth="1"/>
  </cols>
  <sheetData>
    <row r="2" spans="2:6" ht="23.1">
      <c r="C2" s="9" t="s">
        <v>0</v>
      </c>
    </row>
    <row r="3" spans="2:6">
      <c r="B3" s="2"/>
      <c r="D3" s="2"/>
      <c r="E3" s="2"/>
      <c r="F3" s="2"/>
    </row>
    <row r="5" spans="2:6" ht="30.4" customHeight="1">
      <c r="C5" s="58" t="s">
        <v>1</v>
      </c>
      <c r="D5" s="58"/>
      <c r="E5" s="58"/>
      <c r="F5" s="58"/>
    </row>
    <row r="6" spans="2:6" ht="48.95" customHeight="1">
      <c r="B6" s="60" t="s">
        <v>2</v>
      </c>
      <c r="C6" s="60"/>
      <c r="D6" s="60"/>
      <c r="E6" s="60"/>
      <c r="F6" s="60"/>
    </row>
    <row r="8" spans="2:6" ht="18.399999999999999">
      <c r="B8" s="59" t="s">
        <v>3</v>
      </c>
      <c r="C8" s="59"/>
      <c r="D8" s="59"/>
      <c r="E8" s="59"/>
      <c r="F8" s="59"/>
    </row>
    <row r="9" spans="2:6">
      <c r="B9" t="s">
        <v>4</v>
      </c>
    </row>
    <row r="10" spans="2:6" ht="15" thickBot="1"/>
    <row r="11" spans="2:6">
      <c r="B11" s="15" t="s">
        <v>5</v>
      </c>
      <c r="C11" s="46">
        <v>46068</v>
      </c>
    </row>
    <row r="12" spans="2:6">
      <c r="B12" s="16" t="s">
        <v>6</v>
      </c>
      <c r="C12" s="17">
        <f>C11+21</f>
        <v>46089</v>
      </c>
    </row>
    <row r="13" spans="2:6">
      <c r="B13" s="16" t="s">
        <v>7</v>
      </c>
      <c r="C13" s="17">
        <f>C11+42</f>
        <v>46110</v>
      </c>
      <c r="D13" s="1"/>
    </row>
    <row r="14" spans="2:6" ht="15" thickBot="1">
      <c r="B14" s="18" t="s">
        <v>8</v>
      </c>
      <c r="C14" s="12">
        <f>C11+63</f>
        <v>46131</v>
      </c>
      <c r="D14" s="1"/>
    </row>
    <row r="15" spans="2:6" ht="15" thickBot="1">
      <c r="C15" s="11"/>
    </row>
    <row r="16" spans="2:6">
      <c r="B16" s="15" t="s">
        <v>9</v>
      </c>
      <c r="C16" s="47">
        <v>55</v>
      </c>
    </row>
    <row r="17" spans="2:6">
      <c r="B17" s="16" t="s">
        <v>10</v>
      </c>
      <c r="C17" s="48">
        <v>20</v>
      </c>
    </row>
    <row r="18" spans="2:6">
      <c r="B18" s="13" t="s">
        <v>11</v>
      </c>
      <c r="C18" s="49">
        <v>15</v>
      </c>
    </row>
    <row r="19" spans="2:6">
      <c r="B19" s="16" t="s">
        <v>12</v>
      </c>
      <c r="C19" s="48">
        <v>10</v>
      </c>
    </row>
    <row r="20" spans="2:6" ht="15" thickBot="1">
      <c r="B20" s="14" t="s">
        <v>13</v>
      </c>
      <c r="C20" s="10">
        <f>+SUM(C16:C19)</f>
        <v>100</v>
      </c>
    </row>
    <row r="21" spans="2:6" ht="15" thickBot="1">
      <c r="B21" s="11"/>
    </row>
    <row r="22" spans="2:6">
      <c r="B22" s="5" t="s">
        <v>14</v>
      </c>
      <c r="C22" s="50">
        <v>46341</v>
      </c>
    </row>
    <row r="23" spans="2:6">
      <c r="B23" s="6" t="s">
        <v>15</v>
      </c>
      <c r="C23" s="51">
        <v>85</v>
      </c>
    </row>
    <row r="24" spans="2:6">
      <c r="B24" s="6" t="s">
        <v>16</v>
      </c>
      <c r="C24" s="51">
        <v>1.85</v>
      </c>
    </row>
    <row r="25" spans="2:6" ht="29.1">
      <c r="B25" s="7" t="s">
        <v>17</v>
      </c>
      <c r="C25" s="55">
        <v>2</v>
      </c>
    </row>
    <row r="26" spans="2:6" ht="15" thickBot="1">
      <c r="B26" s="8" t="s">
        <v>18</v>
      </c>
      <c r="C26" s="52">
        <v>5.95</v>
      </c>
    </row>
    <row r="28" spans="2:6" ht="18.399999999999999">
      <c r="B28" s="59" t="s">
        <v>19</v>
      </c>
      <c r="C28" s="59"/>
      <c r="D28" s="59"/>
      <c r="E28" s="59"/>
      <c r="F28" s="59"/>
    </row>
    <row r="29" spans="2:6" s="57" customFormat="1" ht="19.7" customHeight="1" thickBot="1">
      <c r="B29" s="56" t="s">
        <v>20</v>
      </c>
    </row>
    <row r="30" spans="2:6" ht="18.399999999999999">
      <c r="B30" s="31"/>
      <c r="C30" s="27"/>
      <c r="D30" s="21" t="s">
        <v>21</v>
      </c>
      <c r="E30" s="21" t="s">
        <v>22</v>
      </c>
      <c r="F30" s="20" t="s">
        <v>23</v>
      </c>
    </row>
    <row r="31" spans="2:6">
      <c r="B31" s="32" t="s">
        <v>24</v>
      </c>
      <c r="C31" s="22" t="s">
        <v>25</v>
      </c>
      <c r="D31" s="22" t="s">
        <v>26</v>
      </c>
      <c r="E31" s="22" t="s">
        <v>27</v>
      </c>
      <c r="F31" s="19" t="s">
        <v>28</v>
      </c>
    </row>
    <row r="32" spans="2:6">
      <c r="B32" s="16" t="s">
        <v>29</v>
      </c>
      <c r="C32" s="28">
        <f>$C$24*(C$22-C$11-10)+C$23</f>
        <v>571.54999999999995</v>
      </c>
      <c r="D32" s="25">
        <f>C16/SUM(C$16:C$19)</f>
        <v>0.55000000000000004</v>
      </c>
      <c r="E32" s="23">
        <v>0.6</v>
      </c>
      <c r="F32" s="53">
        <v>0.7</v>
      </c>
    </row>
    <row r="33" spans="2:7">
      <c r="B33" s="16" t="s">
        <v>30</v>
      </c>
      <c r="C33" s="28">
        <f>$C$24*(C$22-C$11-31)+C$23</f>
        <v>532.70000000000005</v>
      </c>
      <c r="D33" s="25">
        <f>C17/SUM(C$16:C$19)</f>
        <v>0.2</v>
      </c>
      <c r="E33" s="23">
        <v>0.25</v>
      </c>
      <c r="F33" s="53">
        <v>0.2</v>
      </c>
    </row>
    <row r="34" spans="2:7">
      <c r="B34" s="13" t="s">
        <v>31</v>
      </c>
      <c r="C34" s="29">
        <f>$C$24*(C$22-C$11-52)+C$23</f>
        <v>493.85</v>
      </c>
      <c r="D34" s="25">
        <f>C18/SUM(C$16:C$19)</f>
        <v>0.15</v>
      </c>
      <c r="E34" s="23">
        <v>0.1</v>
      </c>
      <c r="F34" s="53">
        <v>0.1</v>
      </c>
    </row>
    <row r="35" spans="2:7" ht="15" thickBot="1">
      <c r="B35" s="33" t="s">
        <v>32</v>
      </c>
      <c r="C35" s="30">
        <f>$C$24*(C$22-C$11-73)+C$23</f>
        <v>455</v>
      </c>
      <c r="D35" s="26">
        <f>C19/SUM(C$16:C$19)</f>
        <v>0.1</v>
      </c>
      <c r="E35" s="24">
        <v>0.05</v>
      </c>
      <c r="F35" s="54">
        <v>0</v>
      </c>
    </row>
    <row r="36" spans="2:7">
      <c r="D36" s="4"/>
    </row>
    <row r="37" spans="2:7" ht="18.399999999999999">
      <c r="B37" s="59" t="s">
        <v>33</v>
      </c>
      <c r="C37" s="59"/>
      <c r="D37" s="59"/>
      <c r="E37" s="59"/>
      <c r="F37" s="59"/>
    </row>
    <row r="38" spans="2:7" s="57" customFormat="1" ht="33.4" customHeight="1" thickBot="1">
      <c r="B38" s="61" t="s">
        <v>34</v>
      </c>
      <c r="C38" s="61"/>
      <c r="D38" s="61"/>
      <c r="E38" s="61"/>
      <c r="F38" s="61"/>
    </row>
    <row r="39" spans="2:7" ht="18.399999999999999">
      <c r="B39" s="3"/>
      <c r="C39" s="27"/>
      <c r="D39" s="37" t="s">
        <v>21</v>
      </c>
      <c r="E39" s="37" t="s">
        <v>22</v>
      </c>
      <c r="F39" s="20" t="s">
        <v>23</v>
      </c>
    </row>
    <row r="40" spans="2:7" ht="18.399999999999999">
      <c r="B40" s="34"/>
      <c r="C40" s="36"/>
      <c r="D40" s="38" t="s">
        <v>26</v>
      </c>
      <c r="E40" s="38" t="s">
        <v>27</v>
      </c>
      <c r="F40" s="19" t="s">
        <v>28</v>
      </c>
    </row>
    <row r="41" spans="2:7">
      <c r="B41" s="62" t="s">
        <v>35</v>
      </c>
      <c r="C41" s="63"/>
      <c r="D41" s="39">
        <f>$C32*D32+$C33*D33+$C34*D34+$C35*D35</f>
        <v>540.47</v>
      </c>
      <c r="E41" s="39">
        <f>$C32*E32+$C33*E33+$C34*E34+$C35*E35</f>
        <v>548.24</v>
      </c>
      <c r="F41" s="35">
        <f>$C32*F32+$C33*F33+$C34*F34+$C35*F35</f>
        <v>556.01</v>
      </c>
      <c r="G41" s="1"/>
    </row>
    <row r="42" spans="2:7">
      <c r="B42" s="62" t="s">
        <v>36</v>
      </c>
      <c r="C42" s="63"/>
      <c r="D42" s="39">
        <f>SUM($C$16:$C$19)-$C$25</f>
        <v>98</v>
      </c>
      <c r="E42" s="39">
        <f>SUM($C$16:$C$19)-$C$25</f>
        <v>98</v>
      </c>
      <c r="F42" s="40">
        <f>SUM($C$16:$C$19)-$C$25</f>
        <v>98</v>
      </c>
    </row>
    <row r="43" spans="2:7" ht="15" thickBot="1">
      <c r="B43" s="64" t="s">
        <v>37</v>
      </c>
      <c r="C43" s="65"/>
      <c r="D43" s="41">
        <f>$C$26*D41*D42</f>
        <v>315148.05700000003</v>
      </c>
      <c r="E43" s="42">
        <f t="shared" ref="E43:F43" si="0">$C$26*E41*E42</f>
        <v>319678.74400000001</v>
      </c>
      <c r="F43" s="43">
        <f t="shared" si="0"/>
        <v>324209.43099999998</v>
      </c>
    </row>
    <row r="44" spans="2:7" ht="17.100000000000001" thickBot="1">
      <c r="B44" s="66" t="s">
        <v>38</v>
      </c>
      <c r="C44" s="67"/>
      <c r="D44" s="67"/>
      <c r="E44" s="45">
        <f>E43-D43</f>
        <v>4530.6869999999763</v>
      </c>
      <c r="F44" s="44">
        <f>F43-D43</f>
        <v>9061.3739999999525</v>
      </c>
    </row>
  </sheetData>
  <sheetProtection algorithmName="SHA-512" hashValue="MUPZGcqETMyT8c7BK2HbwHY0egSnn18g+Qyfg6DtiE/AFutmR/5clkaK0c5v99lwuiiFkANiLvxZnkubKo+avg==" saltValue="WHalrNs9RPK2B7h2AMvN8Q==" spinCount="100000" sheet="1" objects="1" scenarios="1"/>
  <protectedRanges>
    <protectedRange sqref="F32:F35" name="IdealDistribution"/>
    <protectedRange sqref="C22:C26" name="Production"/>
    <protectedRange sqref="C16:C19" name="CalvesBorn"/>
    <protectedRange sqref="C11" name="StartDate"/>
  </protectedRanges>
  <mergeCells count="10">
    <mergeCell ref="B44:D44"/>
    <mergeCell ref="B41:C41"/>
    <mergeCell ref="B42:C42"/>
    <mergeCell ref="B43:C43"/>
    <mergeCell ref="B38:F38"/>
    <mergeCell ref="C5:F5"/>
    <mergeCell ref="B8:F8"/>
    <mergeCell ref="B28:F28"/>
    <mergeCell ref="B6:F6"/>
    <mergeCell ref="B37:F3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1157D3B8F73946A976B4BF8D028BA1" ma:contentTypeVersion="19" ma:contentTypeDescription="Create a new document." ma:contentTypeScope="" ma:versionID="d9e1ac7d34ce974f8ed078fae851f4ea">
  <xsd:schema xmlns:xsd="http://www.w3.org/2001/XMLSchema" xmlns:xs="http://www.w3.org/2001/XMLSchema" xmlns:p="http://schemas.microsoft.com/office/2006/metadata/properties" xmlns:ns2="4de526d9-6600-41fe-ac9f-b553f9b8b298" xmlns:ns3="251cae61-8135-4a88-bc5f-8b47aaccd9f5" targetNamespace="http://schemas.microsoft.com/office/2006/metadata/properties" ma:root="true" ma:fieldsID="75aba83fb501331c1fee1558126fc58e" ns2:_="" ns3:_="">
    <xsd:import namespace="4de526d9-6600-41fe-ac9f-b553f9b8b298"/>
    <xsd:import namespace="251cae61-8135-4a88-bc5f-8b47aaccd9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26d9-6600-41fe-ac9f-b553f9b8b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d63e09-3cba-41a6-87ff-e409971812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1cae61-8135-4a88-bc5f-8b47aaccd9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2ea1c9-9b27-45a1-b808-2172d706383a}" ma:internalName="TaxCatchAll" ma:showField="CatchAllData" ma:web="251cae61-8135-4a88-bc5f-8b47aaccd9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e526d9-6600-41fe-ac9f-b553f9b8b298">
      <Terms xmlns="http://schemas.microsoft.com/office/infopath/2007/PartnerControls"/>
    </lcf76f155ced4ddcb4097134ff3c332f>
    <TaxCatchAll xmlns="251cae61-8135-4a88-bc5f-8b47aaccd9f5" xsi:nil="true"/>
  </documentManagement>
</p:properties>
</file>

<file path=customXml/itemProps1.xml><?xml version="1.0" encoding="utf-8"?>
<ds:datastoreItem xmlns:ds="http://schemas.openxmlformats.org/officeDocument/2006/customXml" ds:itemID="{5C204F46-0B42-4E29-955F-98DB822E88D7}"/>
</file>

<file path=customXml/itemProps2.xml><?xml version="1.0" encoding="utf-8"?>
<ds:datastoreItem xmlns:ds="http://schemas.openxmlformats.org/officeDocument/2006/customXml" ds:itemID="{256A4EDE-8381-4155-938F-1FEEF8A0CE8E}"/>
</file>

<file path=customXml/itemProps3.xml><?xml version="1.0" encoding="utf-8"?>
<ds:datastoreItem xmlns:ds="http://schemas.openxmlformats.org/officeDocument/2006/customXml" ds:itemID="{604673B8-BFF3-4522-8FF8-AD7A923589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Huiting Huang</dc:creator>
  <cp:keywords/>
  <dc:description/>
  <cp:lastModifiedBy/>
  <cp:revision/>
  <dcterms:created xsi:type="dcterms:W3CDTF">2019-05-17T16:58:47Z</dcterms:created>
  <dcterms:modified xsi:type="dcterms:W3CDTF">2026-01-06T17:42:17Z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0x0101005A1157D3B8F73946A976B4BF8D028BA1</vt:lpwstr>
  </property>
  <property fmtid="{D5CDD505-2E9C-101B-9397-08002B2CF9AE}" pid="3" name="MediaServiceImageTags">
    <vt:lpwstr/>
  </property>
</Properties>
</file>