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canadiancattlemens.sharepoint.com/sites/BCRC/Shared Documents/Extension &amp; Communications/Website/Decision tools/Gross Margins Tool/"/>
    </mc:Choice>
  </mc:AlternateContent>
  <xr:revisionPtr revIDLastSave="0" documentId="8_{325F194F-F1E4-45B1-B82F-2FC665761242}" xr6:coauthVersionLast="47" xr6:coauthVersionMax="47" xr10:uidLastSave="{00000000-0000-0000-0000-000000000000}"/>
  <bookViews>
    <workbookView xWindow="37320" yWindow="-120" windowWidth="29040" windowHeight="15720" xr2:uid="{9B4051D1-2993-4579-957E-D994E91DFB53}"/>
  </bookViews>
  <sheets>
    <sheet name="Land Allocation" sheetId="3" r:id="rId1"/>
  </sheets>
  <definedNames>
    <definedName name="_xlnm.Print_Area" localSheetId="0">'Land Allocation'!$B$1:$F$29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3" l="1"/>
  <c r="H41" i="3" s="1"/>
  <c r="H46" i="3"/>
  <c r="H47" i="3" s="1"/>
  <c r="G40" i="3"/>
  <c r="G41" i="3" s="1"/>
  <c r="G46" i="3"/>
  <c r="G47" i="3" s="1"/>
  <c r="C15" i="3"/>
  <c r="E40" i="3"/>
  <c r="E41" i="3" s="1"/>
  <c r="E46" i="3"/>
  <c r="E47" i="3" l="1"/>
  <c r="E58" i="3" s="1"/>
  <c r="E60" i="3" s="1"/>
  <c r="E59" i="3"/>
  <c r="F46" i="3"/>
  <c r="E65" i="3" l="1"/>
  <c r="E66" i="3" s="1"/>
  <c r="K55" i="3"/>
  <c r="J55" i="3"/>
  <c r="I55" i="3"/>
  <c r="H55" i="3"/>
  <c r="C26" i="3"/>
  <c r="C27" i="3" l="1"/>
  <c r="C16" i="3"/>
  <c r="C53" i="3" s="1"/>
  <c r="C55" i="3" l="1"/>
  <c r="C17" i="3"/>
  <c r="C52" i="3" s="1"/>
  <c r="C54" i="3" s="1"/>
  <c r="D46" i="3" l="1"/>
  <c r="F40" i="3" l="1"/>
  <c r="D40" i="3"/>
  <c r="D59" i="3" s="1"/>
  <c r="D61" i="3" s="1"/>
  <c r="C40" i="3"/>
  <c r="E61" i="3"/>
  <c r="C46" i="3"/>
  <c r="C59" i="3" l="1"/>
  <c r="C61" i="3" s="1"/>
  <c r="C41" i="3"/>
  <c r="F47" i="3" l="1"/>
  <c r="F41" i="3"/>
  <c r="D47" i="3"/>
  <c r="D41" i="3"/>
  <c r="C47" i="3"/>
  <c r="F58" i="3" l="1"/>
  <c r="D58" i="3"/>
  <c r="E67" i="3"/>
  <c r="C58" i="3"/>
  <c r="C60" i="3" s="1"/>
  <c r="F59" i="3" l="1"/>
  <c r="F61" i="3" s="1"/>
  <c r="F60" i="3"/>
  <c r="F67" i="3" s="1"/>
  <c r="D65" i="3"/>
  <c r="D66" i="3" s="1"/>
  <c r="D60" i="3"/>
  <c r="D67" i="3" s="1"/>
  <c r="F65" i="3"/>
  <c r="F66" i="3" s="1"/>
  <c r="C65" i="3"/>
  <c r="C66" i="3" s="1"/>
  <c r="C67" i="3"/>
</calcChain>
</file>

<file path=xl/sharedStrings.xml><?xml version="1.0" encoding="utf-8"?>
<sst xmlns="http://schemas.openxmlformats.org/spreadsheetml/2006/main" count="87" uniqueCount="58">
  <si>
    <t>Land Allocation Gross Margin Calculator</t>
  </si>
  <si>
    <r>
      <rPr>
        <b/>
        <u/>
        <sz val="11"/>
        <color theme="1"/>
        <rFont val="Aptos Narrow"/>
        <family val="2"/>
        <scheme val="minor"/>
      </rPr>
      <t>Definition</t>
    </r>
    <r>
      <rPr>
        <b/>
        <sz val="11"/>
        <color theme="1"/>
        <rFont val="Aptos Narrow"/>
        <family val="2"/>
        <scheme val="minor"/>
      </rPr>
      <t>:</t>
    </r>
    <r>
      <rPr>
        <sz val="11"/>
        <color theme="1"/>
        <rFont val="Aptos Narrow"/>
        <family val="2"/>
        <scheme val="minor"/>
      </rPr>
      <t xml:space="preserve"> For this calculator, Gross Margin refers to the total income derived from an enterprise minus the variable costs incurred in the enterprise.</t>
    </r>
  </si>
  <si>
    <r>
      <rPr>
        <b/>
        <u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
Please input your data into the </t>
    </r>
    <r>
      <rPr>
        <u/>
        <sz val="11"/>
        <color theme="1"/>
        <rFont val="Aptos Narrow"/>
        <family val="2"/>
        <scheme val="minor"/>
      </rPr>
      <t>yellow cells</t>
    </r>
    <r>
      <rPr>
        <sz val="11"/>
        <color theme="1"/>
        <rFont val="Aptos Narrow"/>
        <family val="2"/>
        <scheme val="minor"/>
      </rPr>
      <t xml:space="preserve">.
The </t>
    </r>
    <r>
      <rPr>
        <u/>
        <sz val="11"/>
        <color theme="1"/>
        <rFont val="Aptos Narrow"/>
        <family val="2"/>
        <scheme val="minor"/>
      </rPr>
      <t>blue-shaded cells</t>
    </r>
    <r>
      <rPr>
        <sz val="11"/>
        <color theme="1"/>
        <rFont val="Aptos Narrow"/>
        <family val="2"/>
        <scheme val="minor"/>
      </rPr>
      <t xml:space="preserve"> contain formulas and are protected to prevent accidental changes or deletions.
The pre-populated numbers are intended as examples, </t>
    </r>
    <r>
      <rPr>
        <i/>
        <sz val="11"/>
        <color theme="1"/>
        <rFont val="Aptos Narrow"/>
        <family val="2"/>
        <scheme val="minor"/>
      </rPr>
      <t>not</t>
    </r>
    <r>
      <rPr>
        <sz val="11"/>
        <color theme="1"/>
        <rFont val="Aptos Narrow"/>
        <family val="2"/>
        <scheme val="minor"/>
      </rPr>
      <t xml:space="preserve"> benchmarks.
In the results section, the cow-calf and pasture enterprise are combined to reflect the use of pasture to generate income from calves in extensive grazing operations. </t>
    </r>
  </si>
  <si>
    <t xml:space="preserve">Step 1: Enter in Cow-Calf data into yellow cells. Grazing costs will be automatically calculated from the pasture land values. </t>
  </si>
  <si>
    <t>Cow - Calf Enterprise</t>
  </si>
  <si>
    <t>Total Mature Cows</t>
  </si>
  <si>
    <t>Direct Costs</t>
  </si>
  <si>
    <t>$/cow</t>
  </si>
  <si>
    <t>Winter Feed Costs</t>
  </si>
  <si>
    <t>Hired Labour</t>
  </si>
  <si>
    <t>Other</t>
  </si>
  <si>
    <t xml:space="preserve">Grazing Costs </t>
  </si>
  <si>
    <t>Direct Costs per Cow</t>
  </si>
  <si>
    <t>Total Direct Costs</t>
  </si>
  <si>
    <t>Cattle Yield</t>
  </si>
  <si>
    <t>Average Weaning Weight (pounds)</t>
  </si>
  <si>
    <t>Weaning Rate %</t>
  </si>
  <si>
    <t>Average Cull Cow weight (Pounds)</t>
  </si>
  <si>
    <t>Total Cull Cows</t>
  </si>
  <si>
    <t>Revenue</t>
  </si>
  <si>
    <t>$ per lb</t>
  </si>
  <si>
    <t>Average Wean Calf Price</t>
  </si>
  <si>
    <t xml:space="preserve">Average Cull Cow price </t>
  </si>
  <si>
    <t>Revenue per Cow</t>
  </si>
  <si>
    <t>Total Revenue (Gross Product)</t>
  </si>
  <si>
    <t xml:space="preserve">Step 2: Enter in data for Pasture, Hay and Crop land into yellow cells. Enterprises may be left blank when not relevant. </t>
  </si>
  <si>
    <t>Land Allocation Enterprises</t>
  </si>
  <si>
    <t xml:space="preserve">Land Use </t>
  </si>
  <si>
    <t>Pasture</t>
  </si>
  <si>
    <t>Hay/forage for Livestock</t>
  </si>
  <si>
    <t>Hay/forage for Sale</t>
  </si>
  <si>
    <t>Cash Crop</t>
  </si>
  <si>
    <t>Acres</t>
  </si>
  <si>
    <t>$/acre</t>
  </si>
  <si>
    <t>Seed</t>
  </si>
  <si>
    <t>Fertilizer</t>
  </si>
  <si>
    <t>Pesticides</t>
  </si>
  <si>
    <t>Contract Labour</t>
  </si>
  <si>
    <t xml:space="preserve">Fuel </t>
  </si>
  <si>
    <t>Direct Costs per acre</t>
  </si>
  <si>
    <t>Crop Yield</t>
  </si>
  <si>
    <t>ton/acre</t>
  </si>
  <si>
    <t>lbs/acre</t>
  </si>
  <si>
    <t>Yield per acre</t>
  </si>
  <si>
    <t>$/ton</t>
  </si>
  <si>
    <t>Fair Market Value (crop price)</t>
  </si>
  <si>
    <t>Revenue per acre</t>
  </si>
  <si>
    <t>Step 3: Results</t>
  </si>
  <si>
    <t>Cow-calf enterprise</t>
  </si>
  <si>
    <t>Cow-Calf</t>
  </si>
  <si>
    <t>Gross Margin</t>
  </si>
  <si>
    <t>Gross Margin per cow</t>
  </si>
  <si>
    <r>
      <t>Gross Margin Ratio</t>
    </r>
    <r>
      <rPr>
        <sz val="11"/>
        <color theme="1"/>
        <rFont val="Aptos Narrow"/>
        <family val="2"/>
        <scheme val="minor"/>
      </rPr>
      <t xml:space="preserve"> = Gross Margin / Revenue</t>
    </r>
  </si>
  <si>
    <t>Gross Margin Ratio per acre (check)</t>
  </si>
  <si>
    <t>Land enterprises</t>
  </si>
  <si>
    <t>Gross Margin per acre</t>
  </si>
  <si>
    <t>In an extensive system, the cow-calf and pasture enterprises can be considered together.</t>
  </si>
  <si>
    <t>Cow-Calf + Pasture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</si>
</sst>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_-&quot;$&quot;* #,##0_-;\-&quot;$&quot;* #,##0_-;_-&quot;$&quot;* &quot;-&quot;??_-;_-@_-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4" xfId="0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9" fontId="0" fillId="2" borderId="4" xfId="2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5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65" fontId="0" fillId="8" borderId="4" xfId="0" applyNumberFormat="1" applyFill="1" applyBorder="1"/>
    <xf numFmtId="165" fontId="0" fillId="8" borderId="4" xfId="1" applyFont="1" applyFill="1" applyBorder="1" applyAlignment="1" applyProtection="1">
      <alignment horizontal="center"/>
    </xf>
    <xf numFmtId="165" fontId="2" fillId="8" borderId="4" xfId="0" applyNumberFormat="1" applyFont="1" applyFill="1" applyBorder="1"/>
    <xf numFmtId="164" fontId="0" fillId="8" borderId="4" xfId="0" applyNumberFormat="1" applyFill="1" applyBorder="1"/>
    <xf numFmtId="164" fontId="2" fillId="8" borderId="6" xfId="0" applyNumberFormat="1" applyFont="1" applyFill="1" applyBorder="1"/>
    <xf numFmtId="0" fontId="5" fillId="0" borderId="0" xfId="0" applyFont="1"/>
    <xf numFmtId="0" fontId="1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65" fontId="7" fillId="0" borderId="0" xfId="0" applyNumberFormat="1" applyFont="1"/>
    <xf numFmtId="0" fontId="7" fillId="0" borderId="0" xfId="0" applyFont="1"/>
    <xf numFmtId="0" fontId="2" fillId="3" borderId="3" xfId="0" applyFont="1" applyFill="1" applyBorder="1"/>
    <xf numFmtId="0" fontId="0" fillId="3" borderId="4" xfId="0" applyFill="1" applyBorder="1" applyAlignment="1">
      <alignment horizontal="center" wrapText="1"/>
    </xf>
    <xf numFmtId="165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/>
    </xf>
    <xf numFmtId="165" fontId="0" fillId="0" borderId="0" xfId="1" applyFont="1" applyFill="1" applyAlignment="1" applyProtection="1">
      <alignment horizontal="center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/>
    <xf numFmtId="0" fontId="0" fillId="0" borderId="3" xfId="0" applyBorder="1" applyAlignment="1">
      <alignment horizontal="left" wrapText="1"/>
    </xf>
    <xf numFmtId="165" fontId="0" fillId="0" borderId="0" xfId="1" applyFont="1" applyFill="1" applyAlignment="1" applyProtection="1"/>
    <xf numFmtId="0" fontId="0" fillId="3" borderId="4" xfId="0" applyFill="1" applyBorder="1" applyAlignment="1">
      <alignment horizontal="center"/>
    </xf>
    <xf numFmtId="0" fontId="2" fillId="0" borderId="5" xfId="0" applyFont="1" applyBorder="1"/>
    <xf numFmtId="166" fontId="0" fillId="0" borderId="0" xfId="1" applyNumberFormat="1" applyFont="1" applyFill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  <xf numFmtId="165" fontId="0" fillId="8" borderId="0" xfId="1" applyFont="1" applyFill="1" applyBorder="1" applyAlignment="1" applyProtection="1">
      <alignment horizontal="center"/>
    </xf>
    <xf numFmtId="0" fontId="2" fillId="0" borderId="3" xfId="0" applyFont="1" applyBorder="1"/>
    <xf numFmtId="165" fontId="2" fillId="8" borderId="0" xfId="1" applyFont="1" applyFill="1" applyBorder="1" applyAlignment="1" applyProtection="1">
      <alignment horizontal="center"/>
    </xf>
    <xf numFmtId="165" fontId="2" fillId="8" borderId="4" xfId="1" applyFont="1" applyFill="1" applyBorder="1" applyAlignment="1" applyProtection="1">
      <alignment horizontal="center"/>
    </xf>
    <xf numFmtId="165" fontId="2" fillId="8" borderId="8" xfId="1" applyFont="1" applyFill="1" applyBorder="1" applyAlignment="1" applyProtection="1">
      <alignment horizontal="center"/>
    </xf>
    <xf numFmtId="165" fontId="2" fillId="8" borderId="6" xfId="1" applyFont="1" applyFill="1" applyBorder="1" applyAlignment="1" applyProtection="1">
      <alignment horizontal="center"/>
    </xf>
    <xf numFmtId="0" fontId="2" fillId="0" borderId="0" xfId="0" applyFont="1"/>
    <xf numFmtId="0" fontId="10" fillId="3" borderId="3" xfId="0" applyFont="1" applyFill="1" applyBorder="1" applyAlignment="1">
      <alignment wrapText="1"/>
    </xf>
    <xf numFmtId="0" fontId="10" fillId="3" borderId="4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" fillId="5" borderId="3" xfId="0" applyFont="1" applyFill="1" applyBorder="1"/>
    <xf numFmtId="166" fontId="3" fillId="5" borderId="4" xfId="1" applyNumberFormat="1" applyFont="1" applyFill="1" applyBorder="1" applyAlignment="1" applyProtection="1">
      <alignment horizontal="center"/>
    </xf>
    <xf numFmtId="0" fontId="6" fillId="5" borderId="3" xfId="0" applyFont="1" applyFill="1" applyBorder="1"/>
    <xf numFmtId="165" fontId="3" fillId="5" borderId="4" xfId="0" applyNumberFormat="1" applyFont="1" applyFill="1" applyBorder="1"/>
    <xf numFmtId="0" fontId="2" fillId="5" borderId="5" xfId="0" applyFont="1" applyFill="1" applyBorder="1"/>
    <xf numFmtId="9" fontId="3" fillId="5" borderId="6" xfId="2" applyFont="1" applyFill="1" applyBorder="1" applyAlignment="1" applyProtection="1">
      <alignment horizontal="center"/>
    </xf>
    <xf numFmtId="9" fontId="0" fillId="0" borderId="0" xfId="2" applyFont="1" applyProtection="1"/>
    <xf numFmtId="9" fontId="1" fillId="0" borderId="0" xfId="2" applyFont="1" applyFill="1" applyAlignment="1" applyProtection="1">
      <alignment horizontal="center"/>
    </xf>
    <xf numFmtId="9" fontId="3" fillId="0" borderId="0" xfId="2" applyFont="1" applyFill="1" applyAlignment="1" applyProtection="1">
      <alignment horizontal="center"/>
    </xf>
    <xf numFmtId="0" fontId="10" fillId="3" borderId="1" xfId="0" applyFont="1" applyFill="1" applyBorder="1" applyAlignment="1">
      <alignment wrapText="1"/>
    </xf>
    <xf numFmtId="0" fontId="10" fillId="3" borderId="7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166" fontId="3" fillId="5" borderId="0" xfId="1" applyNumberFormat="1" applyFont="1" applyFill="1" applyBorder="1" applyAlignment="1" applyProtection="1">
      <alignment horizontal="center"/>
    </xf>
    <xf numFmtId="166" fontId="1" fillId="5" borderId="0" xfId="1" applyNumberFormat="1" applyFont="1" applyFill="1" applyBorder="1" applyAlignment="1" applyProtection="1">
      <alignment horizontal="center"/>
    </xf>
    <xf numFmtId="166" fontId="1" fillId="5" borderId="4" xfId="1" applyNumberFormat="1" applyFont="1" applyFill="1" applyBorder="1" applyAlignment="1" applyProtection="1">
      <alignment horizontal="center"/>
    </xf>
    <xf numFmtId="165" fontId="3" fillId="5" borderId="0" xfId="0" applyNumberFormat="1" applyFont="1" applyFill="1"/>
    <xf numFmtId="9" fontId="1" fillId="5" borderId="8" xfId="2" applyFont="1" applyFill="1" applyBorder="1" applyAlignment="1" applyProtection="1">
      <alignment horizontal="center"/>
    </xf>
    <xf numFmtId="9" fontId="1" fillId="5" borderId="6" xfId="2" applyFont="1" applyFill="1" applyBorder="1" applyAlignment="1" applyProtection="1">
      <alignment horizontal="center"/>
    </xf>
    <xf numFmtId="0" fontId="8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9" borderId="3" xfId="0" applyFont="1" applyFill="1" applyBorder="1"/>
    <xf numFmtId="165" fontId="2" fillId="9" borderId="0" xfId="0" applyNumberFormat="1" applyFont="1" applyFill="1"/>
    <xf numFmtId="165" fontId="6" fillId="9" borderId="0" xfId="1" applyFont="1" applyFill="1" applyBorder="1" applyAlignment="1" applyProtection="1">
      <alignment horizontal="center"/>
    </xf>
    <xf numFmtId="165" fontId="6" fillId="9" borderId="4" xfId="1" applyFont="1" applyFill="1" applyBorder="1" applyAlignment="1" applyProtection="1">
      <alignment horizontal="center"/>
    </xf>
    <xf numFmtId="0" fontId="6" fillId="9" borderId="3" xfId="0" applyFont="1" applyFill="1" applyBorder="1"/>
    <xf numFmtId="165" fontId="6" fillId="9" borderId="0" xfId="0" applyNumberFormat="1" applyFont="1" applyFill="1"/>
    <xf numFmtId="165" fontId="6" fillId="9" borderId="4" xfId="0" applyNumberFormat="1" applyFont="1" applyFill="1" applyBorder="1"/>
    <xf numFmtId="0" fontId="2" fillId="9" borderId="5" xfId="0" applyFont="1" applyFill="1" applyBorder="1"/>
    <xf numFmtId="9" fontId="2" fillId="9" borderId="8" xfId="2" applyFont="1" applyFill="1" applyBorder="1" applyAlignment="1" applyProtection="1">
      <alignment horizontal="center"/>
    </xf>
    <xf numFmtId="9" fontId="6" fillId="9" borderId="8" xfId="2" applyFont="1" applyFill="1" applyBorder="1" applyAlignment="1" applyProtection="1">
      <alignment horizontal="center"/>
    </xf>
    <xf numFmtId="9" fontId="6" fillId="9" borderId="6" xfId="2" applyFont="1" applyFill="1" applyBorder="1" applyAlignment="1" applyProtection="1">
      <alignment horizontal="center"/>
    </xf>
    <xf numFmtId="9" fontId="2" fillId="0" borderId="0" xfId="2" applyFont="1" applyFill="1" applyAlignment="1" applyProtection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5" fillId="7" borderId="9" xfId="0" applyFont="1" applyFill="1" applyBorder="1" applyAlignment="1">
      <alignment horizontal="left" wrapText="1"/>
    </xf>
    <xf numFmtId="0" fontId="15" fillId="7" borderId="11" xfId="0" applyFont="1" applyFill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5" fillId="7" borderId="3" xfId="0" applyFont="1" applyFill="1" applyBorder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5" fillId="7" borderId="4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left" wrapText="1"/>
    </xf>
    <xf numFmtId="0" fontId="16" fillId="6" borderId="9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16" fillId="6" borderId="11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Gross Margin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534534069634971"/>
          <c:y val="0.20686597372449439"/>
          <c:w val="0.64300674758963294"/>
          <c:h val="0.6579188486709681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'Land Allocation'!$C$64:$F$64</c:f>
              <c:strCache>
                <c:ptCount val="4"/>
                <c:pt idx="0">
                  <c:v>Cow-Calf + Pasture</c:v>
                </c:pt>
                <c:pt idx="1">
                  <c:v>Hay/forage for Livestock</c:v>
                </c:pt>
                <c:pt idx="2">
                  <c:v>Hay/forage for Sale</c:v>
                </c:pt>
                <c:pt idx="3">
                  <c:v>Cash Crop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8-489E-B324-C4409B295BA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B8-489E-B324-C4409B295BA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8-489E-B324-C4409B295BA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6B8-489E-B324-C4409B295B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'Land Allocation'!$C$64:$F$64</c:f>
              <c:strCache>
                <c:ptCount val="4"/>
                <c:pt idx="0">
                  <c:v>Cow-Calf + Pasture</c:v>
                </c:pt>
                <c:pt idx="1">
                  <c:v>Hay/forage for Livestock</c:v>
                </c:pt>
                <c:pt idx="2">
                  <c:v>Hay/forage for Sale</c:v>
                </c:pt>
                <c:pt idx="3">
                  <c:v>Cash Crop</c:v>
                </c:pt>
              </c:strCache>
            </c:strRef>
          </c:cat>
          <c:val>
            <c:numRef>
              <c:f>'Land Allocation'!$C$67:$F$67</c:f>
              <c:numCache>
                <c:formatCode>0%</c:formatCode>
                <c:ptCount val="4"/>
                <c:pt idx="0">
                  <c:v>0.70561998215878685</c:v>
                </c:pt>
                <c:pt idx="1">
                  <c:v>0.46843853820598003</c:v>
                </c:pt>
                <c:pt idx="2">
                  <c:v>0</c:v>
                </c:pt>
                <c:pt idx="3">
                  <c:v>0.74974974974974973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6-4CEF-9D27-2891D47AF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1101424"/>
        <c:axId val="471103720"/>
      </c:barChart>
      <c:catAx>
        <c:axId val="47110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3720"/>
        <c:crosses val="autoZero"/>
        <c:auto val="1"/>
        <c:lblAlgn val="ctr"/>
        <c:lblOffset val="100"/>
        <c:noMultiLvlLbl val="0"/>
      </c:catAx>
      <c:valAx>
        <c:axId val="4711037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Gross</a:t>
            </a:r>
            <a:r>
              <a:rPr lang="en-CA" baseline="0"/>
              <a:t> Margin </a:t>
            </a:r>
            <a:r>
              <a:rPr lang="en-CA"/>
              <a:t>per Acre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418456068947942"/>
          <c:y val="0.18877729071005556"/>
          <c:w val="0.74120975393984168"/>
          <c:h val="0.6599491491942249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'Land Allocation'!$C$64:$F$64</c:f>
              <c:strCache>
                <c:ptCount val="4"/>
                <c:pt idx="0">
                  <c:v>Cow-Calf + Pasture</c:v>
                </c:pt>
                <c:pt idx="1">
                  <c:v>Hay/forage for Livestock</c:v>
                </c:pt>
                <c:pt idx="2">
                  <c:v>Hay/forage for Sale</c:v>
                </c:pt>
                <c:pt idx="3">
                  <c:v>Cash Crop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B8-40CF-97AE-17D8E68F1F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5B8-40CF-97AE-17D8E68F1F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B8-40CF-97AE-17D8E68F1F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5B8-40CF-97AE-17D8E68F1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'Land Allocation'!$C$64:$F$64</c:f>
              <c:strCache>
                <c:ptCount val="4"/>
                <c:pt idx="0">
                  <c:v>Cow-Calf + Pasture</c:v>
                </c:pt>
                <c:pt idx="1">
                  <c:v>Hay/forage for Livestock</c:v>
                </c:pt>
                <c:pt idx="2">
                  <c:v>Hay/forage for Sale</c:v>
                </c:pt>
                <c:pt idx="3">
                  <c:v>Cash Crop</c:v>
                </c:pt>
              </c:strCache>
            </c:strRef>
          </c:cat>
          <c:val>
            <c:numRef>
              <c:f>'Land Allocation'!$C$66:$F$66</c:f>
              <c:numCache>
                <c:formatCode>_-"$"* #,##0.00_-;\-"$"* #,##0.00_-;_-"$"* "-"??_-;_-@_-</c:formatCode>
                <c:ptCount val="4"/>
                <c:pt idx="0">
                  <c:v>158.19999999999999</c:v>
                </c:pt>
                <c:pt idx="1">
                  <c:v>28.199999999999992</c:v>
                </c:pt>
                <c:pt idx="2">
                  <c:v>0</c:v>
                </c:pt>
                <c:pt idx="3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4-4648-A309-772B4C8BB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1101424"/>
        <c:axId val="471103720"/>
      </c:barChart>
      <c:catAx>
        <c:axId val="47110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3720"/>
        <c:crosses val="autoZero"/>
        <c:auto val="1"/>
        <c:lblAlgn val="ctr"/>
        <c:lblOffset val="100"/>
        <c:noMultiLvlLbl val="0"/>
      </c:catAx>
      <c:valAx>
        <c:axId val="4711037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1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28394</xdr:rowOff>
    </xdr:from>
    <xdr:to>
      <xdr:col>1</xdr:col>
      <xdr:colOff>2631312</xdr:colOff>
      <xdr:row>1</xdr:row>
      <xdr:rowOff>144026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A3FFDB2-1A56-4A62-98C2-65B06870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394"/>
          <a:ext cx="2631312" cy="10218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162468</xdr:colOff>
      <xdr:row>84</xdr:row>
      <xdr:rowOff>86269</xdr:rowOff>
    </xdr:from>
    <xdr:to>
      <xdr:col>5</xdr:col>
      <xdr:colOff>1324293</xdr:colOff>
      <xdr:row>99</xdr:row>
      <xdr:rowOff>111759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2FE3A14-24BB-4EB0-8342-19C30005E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153987</xdr:colOff>
      <xdr:row>68</xdr:row>
      <xdr:rowOff>116024</xdr:rowOff>
    </xdr:from>
    <xdr:to>
      <xdr:col>5</xdr:col>
      <xdr:colOff>1314450</xdr:colOff>
      <xdr:row>83</xdr:row>
      <xdr:rowOff>140789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2F5570D-6171-427C-AAC3-C6EF19D97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242208</xdr:colOff>
      <xdr:row>17</xdr:row>
      <xdr:rowOff>185056</xdr:rowOff>
    </xdr:from>
    <xdr:ext cx="3654878" cy="6585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A19A44F-14D7-EF46-0AB8-5A3933282AE0}"/>
                </a:ext>
              </a:extLst>
            </xdr:cNvPr>
            <xdr:cNvSpPr txBox="1"/>
          </xdr:nvSpPr>
          <xdr:spPr>
            <a:xfrm>
              <a:off x="4498522" y="6030685"/>
              <a:ext cx="3654878" cy="65858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endParaRPr lang="en-US" sz="1100" b="0" i="1">
                <a:latin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𝑊𝑒𝑎𝑛𝑖𝑛𝑔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𝑟𝑎𝑡𝑒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%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𝑁𝑢𝑚𝑏𝑒𝑟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𝑜𝑓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𝑐𝑎𝑙𝑣𝑒𝑠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𝑤𝑒𝑎𝑛𝑒𝑑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𝑁𝑢𝑚𝑏𝑒𝑟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𝑜𝑓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𝑐𝑜𝑤𝑠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𝑒𝑥𝑝𝑜𝑠𝑒𝑑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×100%</m:t>
                    </m:r>
                  </m:oMath>
                </m:oMathPara>
              </a14:m>
              <a:endParaRPr lang="en-US" sz="1100" b="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A19A44F-14D7-EF46-0AB8-5A3933282AE0}"/>
                </a:ext>
              </a:extLst>
            </xdr:cNvPr>
            <xdr:cNvSpPr txBox="1"/>
          </xdr:nvSpPr>
          <xdr:spPr>
            <a:xfrm>
              <a:off x="4498522" y="6030685"/>
              <a:ext cx="3654878" cy="65858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endParaRPr lang="en-US" sz="1100" b="0" i="1">
                <a:latin typeface="Cambria Math" panose="02040503050406030204" pitchFamily="18" charset="0"/>
              </a:endParaRPr>
            </a:p>
            <a:p>
              <a:r>
                <a:rPr lang="en-US" sz="1100" b="0" i="0">
                  <a:latin typeface="Cambria Math" panose="02040503050406030204" pitchFamily="18" charset="0"/>
                </a:rPr>
                <a:t>𝑊𝑒𝑎𝑛𝑖𝑛𝑔 𝑟𝑎𝑡𝑒 (%)=(𝑁𝑢𝑚𝑏𝑒𝑟 𝑜𝑓 𝑐𝑎𝑙𝑣𝑒𝑠 𝑤𝑒𝑎𝑛𝑒𝑑)/(𝑁𝑢𝑚𝑏𝑒𝑟 𝑜𝑓 𝑐𝑜𝑤𝑠 𝑒𝑥𝑝𝑜𝑠𝑒𝑑)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×100%</a:t>
              </a:r>
              <a:endParaRPr lang="en-US" sz="1100" b="0"/>
            </a:p>
          </xdr:txBody>
        </xdr:sp>
      </mc:Fallback>
    </mc:AlternateContent>
    <xdr:clientData/>
  </xdr:oneCellAnchor>
  <xdr:oneCellAnchor>
    <xdr:from>
      <xdr:col>8</xdr:col>
      <xdr:colOff>55516</xdr:colOff>
      <xdr:row>33</xdr:row>
      <xdr:rowOff>22859</xdr:rowOff>
    </xdr:from>
    <xdr:ext cx="1888672" cy="609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413C8CA-1CFA-6EB1-B2CB-562D8CD215E6}"/>
            </a:ext>
          </a:extLst>
        </xdr:cNvPr>
        <xdr:cNvSpPr txBox="1"/>
      </xdr:nvSpPr>
      <xdr:spPr>
        <a:xfrm>
          <a:off x="11195956" y="9060179"/>
          <a:ext cx="1888672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costs are production costs directly associated with that enterprise.</a:t>
          </a:r>
        </a:p>
      </xdr:txBody>
    </xdr:sp>
    <xdr:clientData/>
  </xdr:oneCellAnchor>
  <xdr:oneCellAnchor>
    <xdr:from>
      <xdr:col>8</xdr:col>
      <xdr:colOff>69668</xdr:colOff>
      <xdr:row>43</xdr:row>
      <xdr:rowOff>70756</xdr:rowOff>
    </xdr:from>
    <xdr:ext cx="1888672" cy="609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17CE3E-CC09-4D20-9BC5-CF62DA10598E}"/>
            </a:ext>
          </a:extLst>
        </xdr:cNvPr>
        <xdr:cNvSpPr txBox="1"/>
      </xdr:nvSpPr>
      <xdr:spPr>
        <a:xfrm>
          <a:off x="11210108" y="10936876"/>
          <a:ext cx="1888672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Pasture revenue is based on fair market value for pasture rent.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A555-BE99-46CF-9C01-6B838CDB9D94}">
  <dimension ref="B1:L68"/>
  <sheetViews>
    <sheetView tabSelected="1" topLeftCell="A42" zoomScaleNormal="100" zoomScaleSheetLayoutView="90" workbookViewId="0">
      <selection activeCell="H58" sqref="H58"/>
    </sheetView>
  </sheetViews>
  <sheetFormatPr defaultRowHeight="14.65"/>
  <cols>
    <col min="1" max="1" width="2" customWidth="1"/>
    <col min="2" max="2" width="40.42578125" customWidth="1"/>
    <col min="3" max="7" width="19.7109375" customWidth="1"/>
    <col min="8" max="8" width="21.7109375" customWidth="1"/>
    <col min="9" max="9" width="22.42578125" customWidth="1"/>
    <col min="10" max="11" width="21.7109375" customWidth="1"/>
    <col min="12" max="12" width="21.140625" customWidth="1"/>
    <col min="13" max="13" width="12.85546875" customWidth="1"/>
  </cols>
  <sheetData>
    <row r="1" spans="2:12" ht="71.45" customHeight="1">
      <c r="C1" s="15" t="s">
        <v>0</v>
      </c>
    </row>
    <row r="2" spans="2:12" ht="28.9" customHeight="1">
      <c r="C2" s="84"/>
      <c r="D2" s="84"/>
      <c r="E2" s="84"/>
    </row>
    <row r="4" spans="2:12" ht="29.65" customHeight="1">
      <c r="B4" s="84" t="s">
        <v>1</v>
      </c>
      <c r="C4" s="84"/>
      <c r="D4" s="84"/>
      <c r="E4" s="84"/>
      <c r="F4" s="84"/>
    </row>
    <row r="6" spans="2:12" ht="86.65" customHeight="1">
      <c r="B6" s="84" t="s">
        <v>2</v>
      </c>
      <c r="C6" s="84"/>
      <c r="D6" s="84"/>
      <c r="E6" s="84"/>
      <c r="F6" s="84"/>
    </row>
    <row r="8" spans="2:12" ht="54" customHeight="1">
      <c r="B8" s="85" t="s">
        <v>3</v>
      </c>
      <c r="C8" s="86"/>
      <c r="D8" s="16"/>
      <c r="E8" s="16"/>
      <c r="F8" s="16"/>
      <c r="G8" s="17"/>
      <c r="H8" s="17"/>
    </row>
    <row r="9" spans="2:12" ht="15.95">
      <c r="B9" s="82" t="s">
        <v>4</v>
      </c>
      <c r="C9" s="83"/>
      <c r="G9" s="18"/>
      <c r="H9" s="18"/>
    </row>
    <row r="10" spans="2:12">
      <c r="B10" s="19" t="s">
        <v>5</v>
      </c>
      <c r="C10" s="1">
        <v>80</v>
      </c>
      <c r="G10" s="18"/>
      <c r="H10" s="18"/>
      <c r="K10" s="20"/>
      <c r="L10" s="21"/>
    </row>
    <row r="11" spans="2:12">
      <c r="B11" s="22" t="s">
        <v>6</v>
      </c>
      <c r="C11" s="23" t="s">
        <v>7</v>
      </c>
      <c r="G11" s="24"/>
      <c r="H11" s="24"/>
    </row>
    <row r="12" spans="2:12">
      <c r="B12" s="25" t="s">
        <v>8</v>
      </c>
      <c r="C12" s="2">
        <v>125</v>
      </c>
      <c r="G12" s="24"/>
      <c r="H12" s="24"/>
    </row>
    <row r="13" spans="2:12">
      <c r="B13" s="25" t="s">
        <v>9</v>
      </c>
      <c r="C13" s="3">
        <v>0</v>
      </c>
      <c r="G13" s="24"/>
      <c r="H13" s="24"/>
    </row>
    <row r="14" spans="2:12">
      <c r="B14" s="25" t="s">
        <v>10</v>
      </c>
      <c r="C14" s="3">
        <v>100</v>
      </c>
      <c r="G14" s="24"/>
      <c r="H14" s="24"/>
    </row>
    <row r="15" spans="2:12">
      <c r="B15" s="25" t="s">
        <v>11</v>
      </c>
      <c r="C15" s="10">
        <f>(C32*C45)/C10</f>
        <v>156.25</v>
      </c>
      <c r="G15" s="24"/>
      <c r="H15" s="24"/>
    </row>
    <row r="16" spans="2:12">
      <c r="B16" s="19" t="s">
        <v>12</v>
      </c>
      <c r="C16" s="11">
        <f>SUM(C12:C15)</f>
        <v>381.25</v>
      </c>
      <c r="G16" s="24"/>
      <c r="H16" s="24"/>
    </row>
    <row r="17" spans="2:8">
      <c r="B17" s="26" t="s">
        <v>13</v>
      </c>
      <c r="C17" s="12">
        <f>C16*C10</f>
        <v>30500</v>
      </c>
      <c r="G17" s="27"/>
      <c r="H17" s="27"/>
    </row>
    <row r="18" spans="2:8">
      <c r="B18" s="28" t="s">
        <v>14</v>
      </c>
      <c r="C18" s="29"/>
      <c r="G18" s="27"/>
      <c r="H18" s="27"/>
    </row>
    <row r="19" spans="2:8">
      <c r="B19" s="30" t="s">
        <v>15</v>
      </c>
      <c r="C19" s="1">
        <v>450</v>
      </c>
      <c r="G19" s="31"/>
      <c r="H19" s="31"/>
    </row>
    <row r="20" spans="2:8">
      <c r="B20" s="19" t="s">
        <v>16</v>
      </c>
      <c r="C20" s="4">
        <v>0.85</v>
      </c>
      <c r="G20" s="18"/>
      <c r="H20" s="18"/>
    </row>
    <row r="21" spans="2:8">
      <c r="B21" s="30" t="s">
        <v>17</v>
      </c>
      <c r="C21" s="1">
        <v>1300</v>
      </c>
    </row>
    <row r="22" spans="2:8">
      <c r="B22" s="25" t="s">
        <v>18</v>
      </c>
      <c r="C22" s="1">
        <v>6</v>
      </c>
    </row>
    <row r="23" spans="2:8">
      <c r="B23" s="28" t="s">
        <v>19</v>
      </c>
      <c r="C23" s="32" t="s">
        <v>20</v>
      </c>
      <c r="G23" s="18"/>
      <c r="H23" s="18"/>
    </row>
    <row r="24" spans="2:8">
      <c r="B24" s="19" t="s">
        <v>21</v>
      </c>
      <c r="C24" s="5">
        <v>3</v>
      </c>
      <c r="G24" s="24"/>
      <c r="H24" s="24"/>
    </row>
    <row r="25" spans="2:8">
      <c r="B25" s="25" t="s">
        <v>22</v>
      </c>
      <c r="C25" s="5">
        <v>1</v>
      </c>
      <c r="G25" s="27"/>
      <c r="H25" s="27"/>
    </row>
    <row r="26" spans="2:8">
      <c r="B26" s="25" t="s">
        <v>23</v>
      </c>
      <c r="C26" s="13">
        <f>((C19*C24)*C20)+((C21*C22*C25)/C10)</f>
        <v>1245</v>
      </c>
      <c r="G26" s="18"/>
      <c r="H26" s="18"/>
    </row>
    <row r="27" spans="2:8">
      <c r="B27" s="33" t="s">
        <v>24</v>
      </c>
      <c r="C27" s="14">
        <f>C26*C10</f>
        <v>99600</v>
      </c>
      <c r="G27" s="34"/>
      <c r="H27" s="34"/>
    </row>
    <row r="29" spans="2:8" ht="36" customHeight="1">
      <c r="B29" s="89" t="s">
        <v>25</v>
      </c>
      <c r="C29" s="90"/>
      <c r="D29" s="90"/>
      <c r="E29" s="90"/>
      <c r="F29" s="90"/>
      <c r="G29" s="90"/>
      <c r="H29" s="91"/>
    </row>
    <row r="30" spans="2:8" ht="15.95">
      <c r="B30" s="92" t="s">
        <v>26</v>
      </c>
      <c r="C30" s="93"/>
      <c r="D30" s="93"/>
      <c r="E30" s="93"/>
      <c r="F30" s="93"/>
      <c r="G30" s="93"/>
      <c r="H30" s="94"/>
    </row>
    <row r="31" spans="2:8" ht="29.1">
      <c r="B31" s="22" t="s">
        <v>27</v>
      </c>
      <c r="C31" s="35" t="s">
        <v>28</v>
      </c>
      <c r="D31" s="36" t="s">
        <v>29</v>
      </c>
      <c r="E31" s="36" t="s">
        <v>30</v>
      </c>
      <c r="F31" s="35" t="s">
        <v>31</v>
      </c>
      <c r="G31" s="35" t="s">
        <v>31</v>
      </c>
      <c r="H31" s="37" t="s">
        <v>31</v>
      </c>
    </row>
    <row r="32" spans="2:8">
      <c r="B32" s="25" t="s">
        <v>32</v>
      </c>
      <c r="C32" s="6">
        <v>500</v>
      </c>
      <c r="D32" s="6">
        <v>250</v>
      </c>
      <c r="E32" s="6">
        <v>0</v>
      </c>
      <c r="F32" s="6">
        <v>500</v>
      </c>
      <c r="G32" s="6"/>
      <c r="H32" s="7"/>
    </row>
    <row r="33" spans="2:8">
      <c r="B33" s="38" t="s">
        <v>6</v>
      </c>
      <c r="C33" s="87" t="s">
        <v>33</v>
      </c>
      <c r="D33" s="87"/>
      <c r="E33" s="87"/>
      <c r="F33" s="87"/>
      <c r="G33" s="87"/>
      <c r="H33" s="88"/>
    </row>
    <row r="34" spans="2:8">
      <c r="B34" s="25" t="s">
        <v>34</v>
      </c>
      <c r="C34" s="8"/>
      <c r="D34" s="8"/>
      <c r="E34" s="8"/>
      <c r="F34" s="8"/>
      <c r="G34" s="8"/>
      <c r="H34" s="3"/>
    </row>
    <row r="35" spans="2:8">
      <c r="B35" s="25" t="s">
        <v>35</v>
      </c>
      <c r="C35" s="8"/>
      <c r="D35" s="8"/>
      <c r="E35" s="8"/>
      <c r="F35" s="8"/>
      <c r="G35" s="8"/>
      <c r="H35" s="3"/>
    </row>
    <row r="36" spans="2:8">
      <c r="B36" s="25" t="s">
        <v>36</v>
      </c>
      <c r="C36" s="8"/>
      <c r="D36" s="8"/>
      <c r="E36" s="8"/>
      <c r="F36" s="8"/>
      <c r="G36" s="8"/>
      <c r="H36" s="3"/>
    </row>
    <row r="37" spans="2:8">
      <c r="B37" s="25" t="s">
        <v>37</v>
      </c>
      <c r="C37" s="8"/>
      <c r="D37" s="8"/>
      <c r="E37" s="8"/>
      <c r="F37" s="8"/>
      <c r="G37" s="8"/>
      <c r="H37" s="3"/>
    </row>
    <row r="38" spans="2:8">
      <c r="B38" s="25" t="s">
        <v>38</v>
      </c>
      <c r="C38" s="8"/>
      <c r="D38" s="8"/>
      <c r="E38" s="8"/>
      <c r="F38" s="8"/>
      <c r="G38" s="8"/>
      <c r="H38" s="3"/>
    </row>
    <row r="39" spans="2:8">
      <c r="B39" s="25" t="s">
        <v>10</v>
      </c>
      <c r="C39" s="8">
        <v>5</v>
      </c>
      <c r="D39" s="8">
        <v>32</v>
      </c>
      <c r="E39" s="8">
        <v>32</v>
      </c>
      <c r="F39" s="8">
        <v>50</v>
      </c>
      <c r="G39" s="8"/>
      <c r="H39" s="3"/>
    </row>
    <row r="40" spans="2:8">
      <c r="B40" s="25" t="s">
        <v>39</v>
      </c>
      <c r="C40" s="40">
        <f t="shared" ref="C40:H40" si="0">SUM(C34:C39)</f>
        <v>5</v>
      </c>
      <c r="D40" s="40">
        <f t="shared" si="0"/>
        <v>32</v>
      </c>
      <c r="E40" s="40">
        <f t="shared" si="0"/>
        <v>32</v>
      </c>
      <c r="F40" s="40">
        <f t="shared" si="0"/>
        <v>50</v>
      </c>
      <c r="G40" s="40">
        <f t="shared" si="0"/>
        <v>0</v>
      </c>
      <c r="H40" s="11">
        <f t="shared" si="0"/>
        <v>0</v>
      </c>
    </row>
    <row r="41" spans="2:8">
      <c r="B41" s="41" t="s">
        <v>13</v>
      </c>
      <c r="C41" s="42">
        <f t="shared" ref="C41:H41" si="1">C32*C40</f>
        <v>2500</v>
      </c>
      <c r="D41" s="42">
        <f t="shared" si="1"/>
        <v>8000</v>
      </c>
      <c r="E41" s="42">
        <f t="shared" si="1"/>
        <v>0</v>
      </c>
      <c r="F41" s="42">
        <f t="shared" si="1"/>
        <v>25000</v>
      </c>
      <c r="G41" s="42">
        <f t="shared" si="1"/>
        <v>0</v>
      </c>
      <c r="H41" s="43">
        <f t="shared" si="1"/>
        <v>0</v>
      </c>
    </row>
    <row r="42" spans="2:8">
      <c r="B42" s="22" t="s">
        <v>40</v>
      </c>
      <c r="C42" s="39"/>
      <c r="D42" s="39" t="s">
        <v>41</v>
      </c>
      <c r="E42" s="39" t="s">
        <v>41</v>
      </c>
      <c r="F42" s="39" t="s">
        <v>42</v>
      </c>
      <c r="G42" s="39" t="s">
        <v>42</v>
      </c>
      <c r="H42" s="32" t="s">
        <v>42</v>
      </c>
    </row>
    <row r="43" spans="2:8">
      <c r="B43" s="25" t="s">
        <v>43</v>
      </c>
      <c r="D43" s="9">
        <v>1.4</v>
      </c>
      <c r="E43" s="9">
        <v>1.4</v>
      </c>
      <c r="F43" s="9">
        <v>3330</v>
      </c>
      <c r="G43" s="9"/>
      <c r="H43" s="1"/>
    </row>
    <row r="44" spans="2:8">
      <c r="B44" s="22" t="s">
        <v>19</v>
      </c>
      <c r="C44" s="39" t="s">
        <v>33</v>
      </c>
      <c r="D44" s="39" t="s">
        <v>44</v>
      </c>
      <c r="E44" s="39" t="s">
        <v>44</v>
      </c>
      <c r="F44" s="39" t="s">
        <v>44</v>
      </c>
      <c r="G44" s="39" t="s">
        <v>44</v>
      </c>
      <c r="H44" s="32" t="s">
        <v>44</v>
      </c>
    </row>
    <row r="45" spans="2:8">
      <c r="B45" s="25" t="s">
        <v>45</v>
      </c>
      <c r="C45" s="8">
        <v>25</v>
      </c>
      <c r="D45" s="8">
        <v>43</v>
      </c>
      <c r="E45" s="8">
        <v>43</v>
      </c>
      <c r="F45" s="8">
        <v>60</v>
      </c>
      <c r="G45" s="8"/>
      <c r="H45" s="3"/>
    </row>
    <row r="46" spans="2:8">
      <c r="B46" s="25" t="s">
        <v>46</v>
      </c>
      <c r="C46" s="40">
        <f>C45</f>
        <v>25</v>
      </c>
      <c r="D46" s="40">
        <f>D45*D43</f>
        <v>60.199999999999996</v>
      </c>
      <c r="E46" s="40">
        <f>E45*E43</f>
        <v>60.199999999999996</v>
      </c>
      <c r="F46" s="40">
        <f>F45*((F43/1000))</f>
        <v>199.8</v>
      </c>
      <c r="G46" s="40">
        <f>G45*((G43/1000))</f>
        <v>0</v>
      </c>
      <c r="H46" s="11">
        <f>H45*((H43/1000))</f>
        <v>0</v>
      </c>
    </row>
    <row r="47" spans="2:8">
      <c r="B47" s="33" t="s">
        <v>24</v>
      </c>
      <c r="C47" s="44">
        <f t="shared" ref="C47:H47" si="2">C32*C46</f>
        <v>12500</v>
      </c>
      <c r="D47" s="44">
        <f t="shared" si="2"/>
        <v>15049.999999999998</v>
      </c>
      <c r="E47" s="44">
        <f t="shared" si="2"/>
        <v>0</v>
      </c>
      <c r="F47" s="44">
        <f t="shared" si="2"/>
        <v>99900</v>
      </c>
      <c r="G47" s="44">
        <f t="shared" si="2"/>
        <v>0</v>
      </c>
      <c r="H47" s="45">
        <f t="shared" si="2"/>
        <v>0</v>
      </c>
    </row>
    <row r="48" spans="2:8">
      <c r="B48" s="46"/>
      <c r="C48" s="34"/>
    </row>
    <row r="50" spans="2:11" ht="18.399999999999999">
      <c r="B50" s="85" t="s">
        <v>47</v>
      </c>
      <c r="C50" s="95"/>
      <c r="D50" s="95"/>
      <c r="E50" s="95"/>
      <c r="F50" s="86"/>
    </row>
    <row r="51" spans="2:11" s="49" customFormat="1" ht="15.95">
      <c r="B51" s="47" t="s">
        <v>48</v>
      </c>
      <c r="C51" s="48" t="s">
        <v>49</v>
      </c>
    </row>
    <row r="52" spans="2:11">
      <c r="B52" s="50" t="s">
        <v>50</v>
      </c>
      <c r="C52" s="51">
        <f>C27-C17</f>
        <v>69100</v>
      </c>
    </row>
    <row r="53" spans="2:11">
      <c r="B53" s="52" t="s">
        <v>51</v>
      </c>
      <c r="C53" s="53">
        <f>(C26-C16)</f>
        <v>863.75</v>
      </c>
    </row>
    <row r="54" spans="2:11">
      <c r="B54" s="54" t="s">
        <v>52</v>
      </c>
      <c r="C54" s="55">
        <f>IFERROR(C52/C27,"")</f>
        <v>0.69377510040160639</v>
      </c>
    </row>
    <row r="55" spans="2:11" hidden="1">
      <c r="B55" t="s">
        <v>53</v>
      </c>
      <c r="C55" s="56">
        <f>(C26-C16)/C26</f>
        <v>0.69377510040160639</v>
      </c>
      <c r="H55" s="57" t="str">
        <f>IFERROR((#REF!/#REF!),"")</f>
        <v/>
      </c>
      <c r="I55" s="57" t="str">
        <f>IFERROR((#REF!/#REF!),"")</f>
        <v/>
      </c>
      <c r="J55" s="57" t="str">
        <f>IFERROR((#REF!/#REF!),"")</f>
        <v/>
      </c>
      <c r="K55" s="57" t="str">
        <f>IFERROR((#REF!/#REF!),"")</f>
        <v/>
      </c>
    </row>
    <row r="56" spans="2:11">
      <c r="C56" s="56"/>
      <c r="D56" s="58"/>
      <c r="E56" s="57"/>
      <c r="F56" s="57"/>
      <c r="G56" s="57"/>
      <c r="H56" s="57"/>
      <c r="I56" s="57"/>
      <c r="J56" s="57"/>
      <c r="K56" s="57"/>
    </row>
    <row r="57" spans="2:11" ht="31.7">
      <c r="B57" s="59" t="s">
        <v>54</v>
      </c>
      <c r="C57" s="60" t="s">
        <v>28</v>
      </c>
      <c r="D57" s="60" t="s">
        <v>29</v>
      </c>
      <c r="E57" s="60" t="s">
        <v>30</v>
      </c>
      <c r="F57" s="61" t="s">
        <v>31</v>
      </c>
      <c r="G57" s="57"/>
      <c r="H57" s="57"/>
      <c r="I57" s="57"/>
      <c r="J57" s="57"/>
      <c r="K57" s="57"/>
    </row>
    <row r="58" spans="2:11">
      <c r="B58" s="50" t="s">
        <v>50</v>
      </c>
      <c r="C58" s="62">
        <f>C47-C41</f>
        <v>10000</v>
      </c>
      <c r="D58" s="63">
        <f>D47-D41</f>
        <v>7049.9999999999982</v>
      </c>
      <c r="E58" s="63">
        <f>E47-E41</f>
        <v>0</v>
      </c>
      <c r="F58" s="64">
        <f>(F47-F41)+(G47-G41)+(H47-H41)</f>
        <v>74900</v>
      </c>
      <c r="G58" s="57"/>
      <c r="H58" s="57"/>
      <c r="I58" s="57"/>
      <c r="J58" s="57"/>
      <c r="K58" s="57"/>
    </row>
    <row r="59" spans="2:11">
      <c r="B59" s="52" t="s">
        <v>55</v>
      </c>
      <c r="C59" s="65">
        <f>C46-C40</f>
        <v>20</v>
      </c>
      <c r="D59" s="65">
        <f>D46-D40</f>
        <v>28.199999999999996</v>
      </c>
      <c r="E59" s="65">
        <f>E46-E40</f>
        <v>28.199999999999996</v>
      </c>
      <c r="F59" s="53">
        <f>IFERROR(F58/($F$32+$G$32+$H$32),"")</f>
        <v>149.80000000000001</v>
      </c>
      <c r="G59" s="57"/>
      <c r="H59" s="57"/>
      <c r="I59" s="57"/>
      <c r="J59" s="57"/>
      <c r="K59" s="57"/>
    </row>
    <row r="60" spans="2:11">
      <c r="B60" s="54" t="s">
        <v>52</v>
      </c>
      <c r="C60" s="66">
        <f>IFERROR(C58/C47,"")</f>
        <v>0.8</v>
      </c>
      <c r="D60" s="66">
        <f>IFERROR(D58/D47,"")</f>
        <v>0.46843853820598003</v>
      </c>
      <c r="E60" s="66" t="str">
        <f>IFERROR(E58/E47,"")</f>
        <v/>
      </c>
      <c r="F60" s="67">
        <f>IFERROR(F58/(F47+G47+H47),"")</f>
        <v>0.74974974974974973</v>
      </c>
      <c r="G60" s="57"/>
      <c r="H60" s="57"/>
      <c r="I60" s="57"/>
      <c r="J60" s="57"/>
      <c r="K60" s="57"/>
    </row>
    <row r="61" spans="2:11" hidden="1">
      <c r="B61" t="s">
        <v>53</v>
      </c>
      <c r="C61" s="58">
        <f>C59/C46</f>
        <v>0.8</v>
      </c>
      <c r="D61" s="57">
        <f>D59/D46</f>
        <v>0.46843853820598003</v>
      </c>
      <c r="E61" s="57">
        <f>E59/E46</f>
        <v>0.46843853820598003</v>
      </c>
      <c r="F61" s="57">
        <f>F59/F46</f>
        <v>0.74974974974974973</v>
      </c>
      <c r="G61" s="57"/>
      <c r="H61" s="57"/>
      <c r="I61" s="57"/>
      <c r="J61" s="57"/>
      <c r="K61" s="57"/>
    </row>
    <row r="62" spans="2:11">
      <c r="C62" s="56"/>
      <c r="D62" s="58"/>
      <c r="E62" s="57"/>
      <c r="F62" s="57"/>
      <c r="G62" s="57"/>
      <c r="H62" s="57"/>
      <c r="I62" s="57"/>
      <c r="J62" s="57"/>
      <c r="K62" s="57"/>
    </row>
    <row r="63" spans="2:11" ht="15.95">
      <c r="B63" s="96" t="s">
        <v>56</v>
      </c>
      <c r="C63" s="97"/>
      <c r="D63" s="97"/>
      <c r="E63" s="97"/>
      <c r="F63" s="98"/>
    </row>
    <row r="64" spans="2:11" s="69" customFormat="1" ht="32.65">
      <c r="B64" s="68"/>
      <c r="C64" s="60" t="s">
        <v>57</v>
      </c>
      <c r="D64" s="60" t="s">
        <v>29</v>
      </c>
      <c r="E64" s="60" t="s">
        <v>30</v>
      </c>
      <c r="F64" s="61" t="s">
        <v>31</v>
      </c>
    </row>
    <row r="65" spans="2:6">
      <c r="B65" s="70" t="s">
        <v>50</v>
      </c>
      <c r="C65" s="71">
        <f>$C$58+$C$52</f>
        <v>79100</v>
      </c>
      <c r="D65" s="72">
        <f>$D$58</f>
        <v>7049.9999999999982</v>
      </c>
      <c r="E65" s="72">
        <f>+$E$58</f>
        <v>0</v>
      </c>
      <c r="F65" s="73">
        <f>$F$58</f>
        <v>74900</v>
      </c>
    </row>
    <row r="66" spans="2:6">
      <c r="B66" s="74" t="s">
        <v>55</v>
      </c>
      <c r="C66" s="75">
        <f>IFERROR(C65/C32,"")</f>
        <v>158.19999999999999</v>
      </c>
      <c r="D66" s="75">
        <f>IFERROR(D65/$D$32,"")</f>
        <v>28.199999999999992</v>
      </c>
      <c r="E66" s="75" t="str">
        <f>IFERROR(E65/$E$32,"")</f>
        <v/>
      </c>
      <c r="F66" s="76">
        <f>IFERROR(F65/($F$32+$G$32+$H$32),"")</f>
        <v>149.80000000000001</v>
      </c>
    </row>
    <row r="67" spans="2:6">
      <c r="B67" s="77" t="s">
        <v>52</v>
      </c>
      <c r="C67" s="78">
        <f>($C$52+$C$58)/($C$27+$C$47)</f>
        <v>0.70561998215878685</v>
      </c>
      <c r="D67" s="79">
        <f>D60</f>
        <v>0.46843853820598003</v>
      </c>
      <c r="E67" s="79" t="str">
        <f>E60</f>
        <v/>
      </c>
      <c r="F67" s="80">
        <f>F60</f>
        <v>0.74974974974974973</v>
      </c>
    </row>
    <row r="68" spans="2:6" hidden="1">
      <c r="B68" t="s">
        <v>53</v>
      </c>
      <c r="D68" s="81"/>
    </row>
  </sheetData>
  <sheetProtection algorithmName="SHA-512" hashValue="HmUuZrWLeGy6AKq8GGK3Ct1ACt+6E21DcS5tFFnJHpiSxffBF/KkPbYOxEtaeeBk/HFjIGFRpPlDspCf88WKVA==" saltValue="M2GanaWVXS5UyXe7U0fPuw==" spinCount="100000" sheet="1" objects="1" scenarios="1"/>
  <mergeCells count="10">
    <mergeCell ref="C33:H33"/>
    <mergeCell ref="B29:H29"/>
    <mergeCell ref="B30:H30"/>
    <mergeCell ref="B50:F50"/>
    <mergeCell ref="B63:F63"/>
    <mergeCell ref="B9:C9"/>
    <mergeCell ref="C2:E2"/>
    <mergeCell ref="B4:F4"/>
    <mergeCell ref="B6:F6"/>
    <mergeCell ref="B8:C8"/>
  </mergeCells>
  <phoneticPr fontId="9" type="noConversion"/>
  <dataValidations disablePrompts="1" count="1">
    <dataValidation type="list" allowBlank="1" showInputMessage="1" showErrorMessage="1" sqref="G9:H9" xr:uid="{1D707A89-DA32-4626-BAB4-6F728A80D827}">
      <formula1>#REF!</formula1>
    </dataValidation>
  </dataValidations>
  <pageMargins left="0.7" right="0.7" top="0.75" bottom="0.75" header="0.3" footer="0.3"/>
  <pageSetup scale="65" orientation="portrait" r:id="rId1"/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157D3B8F73946A976B4BF8D028BA1" ma:contentTypeVersion="19" ma:contentTypeDescription="Create a new document." ma:contentTypeScope="" ma:versionID="dcf8ab47d330a321bd4a1244f450f719">
  <xsd:schema xmlns:xsd="http://www.w3.org/2001/XMLSchema" xmlns:xs="http://www.w3.org/2001/XMLSchema" xmlns:p="http://schemas.microsoft.com/office/2006/metadata/properties" xmlns:ns2="4de526d9-6600-41fe-ac9f-b553f9b8b298" xmlns:ns3="251cae61-8135-4a88-bc5f-8b47aaccd9f5" targetNamespace="http://schemas.microsoft.com/office/2006/metadata/properties" ma:root="true" ma:fieldsID="9c7b9cddbb15419b2de9be4158f754e6" ns2:_="" ns3:_="">
    <xsd:import namespace="4de526d9-6600-41fe-ac9f-b553f9b8b298"/>
    <xsd:import namespace="251cae61-8135-4a88-bc5f-8b47aaccd9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526d9-6600-41fe-ac9f-b553f9b8b2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d63e09-3cba-41a6-87ff-e409971812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ae61-8135-4a88-bc5f-8b47aaccd9f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2ea1c9-9b27-45a1-b808-2172d706383a}" ma:internalName="TaxCatchAll" ma:showField="CatchAllData" ma:web="251cae61-8135-4a88-bc5f-8b47aaccd9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e526d9-6600-41fe-ac9f-b553f9b8b298">
      <Terms xmlns="http://schemas.microsoft.com/office/infopath/2007/PartnerControls"/>
    </lcf76f155ced4ddcb4097134ff3c332f>
    <TaxCatchAll xmlns="251cae61-8135-4a88-bc5f-8b47aaccd9f5" xsi:nil="true"/>
  </documentManagement>
</p:properties>
</file>

<file path=customXml/itemProps1.xml><?xml version="1.0" encoding="utf-8"?>
<ds:datastoreItem xmlns:ds="http://schemas.openxmlformats.org/officeDocument/2006/customXml" ds:itemID="{697CA155-2CB6-4C19-9CEA-02940398CF23}"/>
</file>

<file path=customXml/itemProps2.xml><?xml version="1.0" encoding="utf-8"?>
<ds:datastoreItem xmlns:ds="http://schemas.openxmlformats.org/officeDocument/2006/customXml" ds:itemID="{30FD1791-24D4-4B6F-9CB6-B8153B0C5C26}"/>
</file>

<file path=customXml/itemProps3.xml><?xml version="1.0" encoding="utf-8"?>
<ds:datastoreItem xmlns:ds="http://schemas.openxmlformats.org/officeDocument/2006/customXml" ds:itemID="{3AC2CBC6-458F-460A-9FCE-40D1F6BD2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Brenna Grant</dc:creator>
  <cp:keywords/>
  <dc:description/>
  <cp:lastModifiedBy/>
  <cp:revision/>
  <dcterms:created xsi:type="dcterms:W3CDTF">2021-07-01T20:09:29Z</dcterms:created>
  <dcterms:modified xsi:type="dcterms:W3CDTF">2025-06-19T17:54:32Z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0x0101005A1157D3B8F73946A976B4BF8D028BA1</vt:lpwstr>
  </property>
  <property fmtid="{D5CDD505-2E9C-101B-9397-08002B2CF9AE}" pid="3" name="Order">
    <vt:r8>21100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